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iendom_ny\Eiendom felles\Styresaker\Styremøter 2016\#10 20.12.2016\Torbjørn\"/>
    </mc:Choice>
  </mc:AlternateContent>
  <bookViews>
    <workbookView xWindow="0" yWindow="0" windowWidth="28800" windowHeight="14235"/>
  </bookViews>
  <sheets>
    <sheet name="Tiltak 2016 2" sheetId="1" r:id="rId1"/>
  </sheets>
  <externalReferences>
    <externalReference r:id="rId2"/>
  </externalReferences>
  <definedNames>
    <definedName name="_xlnm._FilterDatabase" localSheetId="0" hidden="1">'Tiltak 2016 2'!$A$26:$J$50</definedName>
    <definedName name="Ansatteliste">[1]!Ansatte[firma]</definedName>
    <definedName name="Kategoriliste">[1]!Kategorier[Kategori]</definedName>
    <definedName name="opsMin">MIN(#REF!)</definedName>
    <definedName name="prsMin">MIN(#REF!)</definedName>
    <definedName name="_xlnm.Print_Area" localSheetId="0">'Tiltak 2016 2'!$A$2:$O$80</definedName>
    <definedName name="Varatun">MIN(#REF!)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9" i="1" l="1"/>
  <c r="N28" i="1" l="1"/>
  <c r="O28" i="1"/>
  <c r="O31" i="1"/>
  <c r="N60" i="1"/>
  <c r="O60" i="1" s="1"/>
  <c r="O59" i="1"/>
  <c r="O58" i="1"/>
  <c r="N55" i="1"/>
  <c r="N48" i="1"/>
  <c r="O48" i="1" s="1"/>
  <c r="N49" i="1"/>
  <c r="O49" i="1" s="1"/>
  <c r="O39" i="1"/>
  <c r="N44" i="1"/>
  <c r="N45" i="1"/>
  <c r="N39" i="1"/>
  <c r="C57" i="1"/>
  <c r="N40" i="1" l="1"/>
  <c r="K50" i="1" l="1"/>
  <c r="O44" i="1" l="1"/>
  <c r="O45" i="1"/>
  <c r="N32" i="1" l="1"/>
  <c r="O32" i="1" s="1"/>
  <c r="O33" i="1"/>
  <c r="N35" i="1"/>
  <c r="O35" i="1" s="1"/>
  <c r="N37" i="1"/>
  <c r="O37" i="1" s="1"/>
  <c r="O40" i="1"/>
  <c r="O41" i="1"/>
  <c r="N42" i="1"/>
  <c r="O42" i="1" s="1"/>
  <c r="K64" i="1" l="1"/>
  <c r="K65" i="1" s="1"/>
  <c r="C73" i="1"/>
  <c r="K66" i="1" l="1"/>
  <c r="C69" i="1"/>
  <c r="C62" i="1"/>
  <c r="C61" i="1"/>
  <c r="N47" i="1"/>
  <c r="O47" i="1" s="1"/>
  <c r="N46" i="1"/>
  <c r="O46" i="1" s="1"/>
  <c r="O43" i="1"/>
  <c r="N38" i="1"/>
  <c r="O38" i="1" s="1"/>
  <c r="N36" i="1"/>
  <c r="O36" i="1" s="1"/>
  <c r="O34" i="1"/>
  <c r="N30" i="1"/>
  <c r="O30" i="1" s="1"/>
  <c r="O29" i="1"/>
  <c r="C21" i="1"/>
  <c r="C20" i="1"/>
  <c r="C19" i="1"/>
  <c r="C18" i="1"/>
  <c r="C17" i="1"/>
  <c r="C16" i="1"/>
  <c r="C15" i="1"/>
  <c r="C14" i="1"/>
  <c r="C13" i="1"/>
  <c r="C12" i="1"/>
  <c r="C4" i="1"/>
  <c r="C6" i="1" s="1"/>
  <c r="C50" i="1" l="1"/>
  <c r="N27" i="1"/>
  <c r="O55" i="1"/>
  <c r="C64" i="1"/>
  <c r="C65" i="1" s="1"/>
  <c r="O56" i="1"/>
  <c r="C22" i="1"/>
  <c r="C23" i="1" s="1"/>
  <c r="C67" i="1" l="1"/>
  <c r="O27" i="1"/>
  <c r="N50" i="1"/>
  <c r="O50" i="1" s="1"/>
  <c r="C68" i="1"/>
  <c r="C70" i="1" s="1"/>
  <c r="O57" i="1" l="1"/>
  <c r="N64" i="1"/>
  <c r="N65" i="1" s="1"/>
  <c r="C72" i="1" l="1"/>
  <c r="C74" i="1" s="1"/>
  <c r="N66" i="1"/>
</calcChain>
</file>

<file path=xl/sharedStrings.xml><?xml version="1.0" encoding="utf-8"?>
<sst xmlns="http://schemas.openxmlformats.org/spreadsheetml/2006/main" count="304" uniqueCount="197">
  <si>
    <t>Teknisk - drift</t>
  </si>
  <si>
    <t>Pri</t>
  </si>
  <si>
    <t>Tiltak</t>
  </si>
  <si>
    <t xml:space="preserve">Beløp </t>
  </si>
  <si>
    <t>Kommentar</t>
  </si>
  <si>
    <t>Reasfaltering</t>
  </si>
  <si>
    <t>Reasfaltering etter prioriterte lister. Det er utenom dette ikke planlagt reasfalteirng i 2016 grunnet manglende midler. Et godt tiltak for å redusere vedlikeholdsetterslepet, omfanget kan økes til om lag kr 3 millioner. Oppstart sommer (omgående) og fullføres i løpet av høsten 2016.</t>
  </si>
  <si>
    <t>Vedlikeholdsoppdrag i regi NAV</t>
  </si>
  <si>
    <t xml:space="preserve">Den lokale NAV-lederen deltar i etableringen av prosjekter/vedlikeholdsoppdrag hvor det er mulig å kombinere de midlene kommunen får med NAV sine tiltaksmidler. Kan se for seg et arbeidslag med arbeidsledig ungdom som under faglig ledelse utfører nevnte type oppdrag.
</t>
  </si>
  <si>
    <t>Sum</t>
  </si>
  <si>
    <t>Teknisk - investering</t>
  </si>
  <si>
    <t>Turvei Riska</t>
  </si>
  <si>
    <t>Oppgradering av turvei ved Frøylandsvatnet, i denne omgang den delen som ligger på kommunal grunn. Godt folkehelsetiltak. Prosess med innkjøp og planlegging er i gang. Oppstart i sommer og fullføres innen 2016.</t>
  </si>
  <si>
    <t>Juvelveien</t>
  </si>
  <si>
    <t>Hele strekket er i underkant av 1 kilometer, veien, fortau og sykkelfelt er i veldig dårlig forfatning og det trengs en oppgradering. Utskiftning av en del masser, ny kantstein og videre asfaltering i fortau, sykkelfelt, veibane. Godt tiltak som vil bedre trafikksikkerheten langs en viktig skolevei og oppgradere veien til en tilfredsstillende standard. Prosess med innkjøp og planlegging er i gang. Oppstart i sommer og fullføres innen 2016.</t>
  </si>
  <si>
    <t>Steingard langs Jærveien, Gand gravlund</t>
  </si>
  <si>
    <t>Dagens thujahekk langs Jærveien fikk for noen år siden honningsopp og ny innhegning trengs. Det foreslås å lø steingard som vil være en varig og verdig innhegning til Gravlunden som krever minimalt med vedlikehold. Mulig det må søkes godkjenning byggesak. Oppstart sensommer/høst og fullføres innen februar 2017.</t>
  </si>
  <si>
    <t>Eddaveien hovedlekeplass</t>
  </si>
  <si>
    <t>Lekeplasser med utstyr og fallunderlag har begrenset levetid og det er nødvendig å oppgradere Eddaveien hovedlekeplass. Oppstart høst og fullføres innen 2016.</t>
  </si>
  <si>
    <t>Turveier i flere bydeler</t>
  </si>
  <si>
    <t>Oppgradering av turveier og sammenkobling av turveinettet i flere bydeler. Oppstart sensommer og fullføres innen 2016.</t>
  </si>
  <si>
    <t>Gravlunder</t>
  </si>
  <si>
    <t>Mindre tiltak på gravlunder som reperasjoner og oppgradring av utstyr, installasjoner og bygningsmasse. Oppstart sommer 2016 og fullføres innen 2016.</t>
  </si>
  <si>
    <t>Skiskytteranlegg Melsheia</t>
  </si>
  <si>
    <t>Austråttveien, ny kantstein og asfalt</t>
  </si>
  <si>
    <t>Fortauet langs deler av Austråttveien (ca 625m) er i veldig dårlig stand. Ny kantstein på begge sider, asfaltering av fortau og asfaltering av veibane. Godt tiltak som bedrer trafikksikkerheten og gir strekket en tilfredsstillende standard. Oppstart sensommer 2016 og fullføres innen 2016.</t>
  </si>
  <si>
    <t>Lysløype Melsheia</t>
  </si>
  <si>
    <t>Lysløypen i Melsheia har per i dag luftspenn og gamle trestolper. Armaturer inneholder også kvikksølv som gjør at dette må oppgraderes innen få år etter EØS-direktiv. Foreslås å gå i gang med graving av kabel og nedsetting av fundamenter. Oppstart i 2016 og fullføres i 2017.</t>
  </si>
  <si>
    <t>Gamlaverksparken</t>
  </si>
  <si>
    <t>Etablering/opparbeidelse av park. Oppstart sensommer/høst 2016 og fullføres i 2017.</t>
  </si>
  <si>
    <t>Momskompensasjon</t>
  </si>
  <si>
    <t>Sandnes eiendomsselskap KF - drift</t>
  </si>
  <si>
    <t>Beløp  eks MVA</t>
  </si>
  <si>
    <t>ANS.</t>
  </si>
  <si>
    <t>Fag</t>
  </si>
  <si>
    <t>Iglemyr skole</t>
  </si>
  <si>
    <t>Oppussing av SFO-lokaler i to etasjer.</t>
  </si>
  <si>
    <t>CE</t>
  </si>
  <si>
    <t>Austrått skole</t>
  </si>
  <si>
    <t>Aspervika skole</t>
  </si>
  <si>
    <t>Maler</t>
  </si>
  <si>
    <t>Ganddal skole</t>
  </si>
  <si>
    <t>Utskifting av tak til garasje, utskifting av inngangsdører til småskolen og igangsetting av sløydsal.</t>
  </si>
  <si>
    <t>BS</t>
  </si>
  <si>
    <t>Hana skole</t>
  </si>
  <si>
    <t>Hommersåk skole</t>
  </si>
  <si>
    <t>Høle skole</t>
  </si>
  <si>
    <t>Lurahammaren ungdomsskole</t>
  </si>
  <si>
    <t>Stangeland skole</t>
  </si>
  <si>
    <t>Sviland skole</t>
  </si>
  <si>
    <t>Retekking av tak på skolebygg og maling av fasade.</t>
  </si>
  <si>
    <t>Åse bo- og aktivitetssenter</t>
  </si>
  <si>
    <t>IH 2611</t>
  </si>
  <si>
    <t>Fikse yttervegger og fasader i pusset mur. Sprekker og setningsskader.</t>
  </si>
  <si>
    <t>Lura bo- og aktivitetssenter</t>
  </si>
  <si>
    <t>Trones bo- og aktivitetssenter</t>
  </si>
  <si>
    <t>Rovik bo- og aktivitetssenter</t>
  </si>
  <si>
    <t>Serviceleiligheter</t>
  </si>
  <si>
    <t>IH 2653</t>
  </si>
  <si>
    <t>Langgata 72, gamle kulturskolen</t>
  </si>
  <si>
    <t>Haugen 25</t>
  </si>
  <si>
    <t>Skeiane eldresenter</t>
  </si>
  <si>
    <t>IH 3858</t>
  </si>
  <si>
    <t>Austråtthallen</t>
  </si>
  <si>
    <t>Utskifting av innvendige dører og utbedring av lys i hallen.</t>
  </si>
  <si>
    <t>Gåshaugen, Agneveien</t>
  </si>
  <si>
    <t>18 nye sikringsskap, bemerket på tilsynsrapport fra Lyse.</t>
  </si>
  <si>
    <t>TSS</t>
  </si>
  <si>
    <t>Sandnes kunst- og kulturhus KF</t>
  </si>
  <si>
    <t xml:space="preserve">Behov for en mindre ombygging i Liten Sal på kulturhuset for å tilpasse salen til RAS sitt behov. </t>
  </si>
  <si>
    <t>Sandnes eiendomsselskap KF - investering</t>
  </si>
  <si>
    <t>Beløp  inkl MVA</t>
  </si>
  <si>
    <t>Toaletter skoler</t>
  </si>
  <si>
    <t>Hana barnehage</t>
  </si>
  <si>
    <t>Nødvendig oppgradering på grunn av manglende godkjenning.</t>
  </si>
  <si>
    <t>IB/IH</t>
  </si>
  <si>
    <t>Renovering og utskifting av VVS-anlegg. Vannrør og avløpsrør har mange lekkasjer.</t>
  </si>
  <si>
    <t>IH</t>
  </si>
  <si>
    <t>Langgata 76 (gamle husmorskolen)</t>
  </si>
  <si>
    <t>Sikringstiltak på tak og fasade. Inngangsparti</t>
  </si>
  <si>
    <t>Universell utforming</t>
  </si>
  <si>
    <t>Diverse tiltak for å oppfylle krav til universell utforming, inkludert installasjon av noen heiser.</t>
  </si>
  <si>
    <t>Sykkelstativ skoler</t>
  </si>
  <si>
    <t>Supplering og montering av nye sykkelstativ på alle skoler med behov.</t>
  </si>
  <si>
    <t>Totalt alle tiltak</t>
  </si>
  <si>
    <t>Sum tiltak</t>
  </si>
  <si>
    <t>Tilskudd</t>
  </si>
  <si>
    <t>Differanse</t>
  </si>
  <si>
    <t>leverandør er lærebedrift?</t>
  </si>
  <si>
    <t>Fremdrift</t>
  </si>
  <si>
    <t>Hvem utfører oppdraget?</t>
  </si>
  <si>
    <t>Ja</t>
  </si>
  <si>
    <t>Sysselsettings-effekt</t>
  </si>
  <si>
    <t>Rammeavtale: Nysted, Sagen, Apply</t>
  </si>
  <si>
    <t>Rammeavtale: Sagen, Time Alu.</t>
  </si>
  <si>
    <t>Byggearbeid ferdigstilt  uke 33</t>
  </si>
  <si>
    <t>Prosjektering pågår</t>
  </si>
  <si>
    <t xml:space="preserve">Prosjektering pågår </t>
  </si>
  <si>
    <t>Byggearbeid ferdigstilt uke 33</t>
  </si>
  <si>
    <t>Maler, taktekking</t>
  </si>
  <si>
    <t>Maler, tømmer, rør</t>
  </si>
  <si>
    <t>Rammeavtale: Nysted, Sagen, Midbøe</t>
  </si>
  <si>
    <t>taktekking</t>
  </si>
  <si>
    <t>ikke startet</t>
  </si>
  <si>
    <t>ja</t>
  </si>
  <si>
    <t>Murer</t>
  </si>
  <si>
    <t>tømrer, taktekking</t>
  </si>
  <si>
    <t>Maler, tømrer, elektro</t>
  </si>
  <si>
    <t>Maler, tømrer, ventilasjon, elektro</t>
  </si>
  <si>
    <t>Tømrer</t>
  </si>
  <si>
    <t>Tømrer, maler, elektro</t>
  </si>
  <si>
    <t>Tømrer, elektro, ventilasjon, maler, rør</t>
  </si>
  <si>
    <t>Maler, elektro, vvs, tømrer</t>
  </si>
  <si>
    <t>Rammeavtale: Nysted, Apply, HABI, Sagen, Midbøe</t>
  </si>
  <si>
    <t>Rammeavtale: Nysted</t>
  </si>
  <si>
    <t>Rammeavtale: Sagen</t>
  </si>
  <si>
    <t>IOB</t>
  </si>
  <si>
    <t>Rammeavtale: Bravida</t>
  </si>
  <si>
    <t>tømrer, maler, elektro</t>
  </si>
  <si>
    <t>tømrer</t>
  </si>
  <si>
    <t>Byggearbeid lyses ut som mini konkurranse</t>
  </si>
  <si>
    <t>rør</t>
  </si>
  <si>
    <t>Norconsult engasjert som RIV. Byggearbeid lyses ut som mini konkurranse</t>
  </si>
  <si>
    <t>Pri+A26:J26</t>
  </si>
  <si>
    <t xml:space="preserve">  ikke startet</t>
  </si>
  <si>
    <t xml:space="preserve">  igangsatt, prosjekteres eller under gjennomføring</t>
  </si>
  <si>
    <t xml:space="preserve">  ferdigstilt</t>
  </si>
  <si>
    <t>Porteknikk, T.Lund Mur</t>
  </si>
  <si>
    <t>Kulturhuset (pipe)</t>
  </si>
  <si>
    <t>Omdisponert fra Fogdahuset</t>
  </si>
  <si>
    <t>Garsjetak og utskifting av inng.dører er ferdigstilt. De resterende arbeidene er satt i bestilling og utføres innen årskiftet</t>
  </si>
  <si>
    <t>personalrom ok, resterende arbeider er bestilt</t>
  </si>
  <si>
    <t>Arkipartner engasjert som arkitekt, rammeavtale</t>
  </si>
  <si>
    <t xml:space="preserve">Byggearb. ferdigstilt </t>
  </si>
  <si>
    <t>GF</t>
  </si>
  <si>
    <t>BS/IH</t>
  </si>
  <si>
    <t>Oppgradering av klasserom i eldre del + akustikk. Sluttregnskap: 280 000 kr</t>
  </si>
  <si>
    <t>Rambøll engasjert som RIB, byggearb.  Lyses ut som mini konkurranse uke 43</t>
  </si>
  <si>
    <t>Sikring av takstein.Sluttregnskap 150 000 kr</t>
  </si>
  <si>
    <t>mini konkurranse, Torjussen og sønner</t>
  </si>
  <si>
    <t>Rammeavtale: Sagen, mini-konkurranse el-arbeider</t>
  </si>
  <si>
    <t>Byggearb. Pågår. Mangler tilgang til noen få leiligheter</t>
  </si>
  <si>
    <t>Oppgradering av toaletter i småskoler med vegghengt toalett og belegg. Sandve-, Porsholen- og Austrått skole</t>
  </si>
  <si>
    <t>Alle veggene untatt 1 ferdigstilt. Siste vegg impregneres våren 2017.</t>
  </si>
  <si>
    <t xml:space="preserve">Rammeavtale Sagen. </t>
  </si>
  <si>
    <t>Arbeid bestilt og igangsettes innen årskiftet</t>
  </si>
  <si>
    <t>Arb. Igangsatt på Trones. Arb. Bestilt på Rovik, Lunde, Riska og Austrått. Alle arb. utføres i 2016</t>
  </si>
  <si>
    <t>Arbeider bestilt og igangsatt</t>
  </si>
  <si>
    <t>Rengjøring/inspeksjon av av røranlegg er igangsatt av Rørhab. Ferdigstilles uke 46</t>
  </si>
  <si>
    <t>fra tiltak</t>
  </si>
  <si>
    <t xml:space="preserve">Utskifting av tak. </t>
  </si>
  <si>
    <t>Endring</t>
  </si>
  <si>
    <t>til tiltak</t>
  </si>
  <si>
    <t xml:space="preserve">Oppussing av kl.rom, personalrom og toalett. </t>
  </si>
  <si>
    <t>Fikse tak. Takfolie har mye lappinger og lekkasjer.</t>
  </si>
  <si>
    <t>Totalt Eiendom</t>
  </si>
  <si>
    <t>Forskjell</t>
  </si>
  <si>
    <t>Minikonkurranse mellom rammeavtalepartner: Sagen</t>
  </si>
  <si>
    <t>Rammeavtale: Sagen, Midbøe, Apply</t>
  </si>
  <si>
    <t>Tømrer, rør, el.</t>
  </si>
  <si>
    <t>El., tømrer</t>
  </si>
  <si>
    <t>Byggearb. startet Sandved skole, Porsholen</t>
  </si>
  <si>
    <t>Malerarbeid ferdigstilt.</t>
  </si>
  <si>
    <t>Oppmaling av klasseromfløyer og utvendig maling. Oppgrdaering utvendig belysining utgår. Kr 313 000 omdisponert</t>
  </si>
  <si>
    <t>Mini konkurranse: Nysted, Sandnes Tak</t>
  </si>
  <si>
    <t>Murer, port</t>
  </si>
  <si>
    <t>Vedtatt Bsak 85/16</t>
  </si>
  <si>
    <t>må ses i sammenheng med opprinnelig vedtatt</t>
  </si>
  <si>
    <t>Impregnere teglvegger. 750 pr m2 med stillas og imp. Murer, Rehabilitering av fasade ovil også måtte inkl. utskifiting av noen vinduer og beslag.</t>
  </si>
  <si>
    <t>Rambøll engasjert som RIB via rammeavtale, Minikonkurranse mellom rammeavtale partner på tømrer</t>
  </si>
  <si>
    <t>Vedtatt SEKF 148-16</t>
  </si>
  <si>
    <t>Oppstart uke 50, ferdigstilling febr. 2017</t>
  </si>
  <si>
    <t xml:space="preserve">Endret omfang: Oppussing av 4 klasserom </t>
  </si>
  <si>
    <t>4 klasserom er ferdigstilt</t>
  </si>
  <si>
    <t>Kjøkken ferdigstilt, de resternde arbeidene er bestilt og igangsettes i januar, , maler arbeid i vinterferie</t>
  </si>
  <si>
    <t>Blending av glassvegger mellom klasserom og ut mot gang, skifte glassdører og oppgradering av SFO-kjøkken. Økes til 690 000</t>
  </si>
  <si>
    <t xml:space="preserve">Disp.søkn godkjent.  Total- entreprise brev går ut. Arbeidene igangsettes før årskiftet </t>
  </si>
  <si>
    <t>Rehab. Eksisterende arbeidsrom. Utvidelse av arbeidsrom/nybygg. Kontraktspris kr 3,5 mill</t>
  </si>
  <si>
    <t>Ferdigstilt</t>
  </si>
  <si>
    <t xml:space="preserve">Nytt tak utvendig. </t>
  </si>
  <si>
    <t>Fikse dører og vinduer med store sprekker mellom karm og glass.  Vinuder og dører bekrevet i investeringstiltak 3 og 4 flyttes til driftstiltak 23</t>
  </si>
  <si>
    <t xml:space="preserve">Oppussing og utvendig maling. </t>
  </si>
  <si>
    <t>ferdigstilt</t>
  </si>
  <si>
    <t>Rapporten foreligger, byggarbeidet blir besilt ila nov/des.  Anbudsfristen 16/12/16. Tas i sammen med inv tiltak 4</t>
  </si>
  <si>
    <t>Maler arbeid er igangsatt og takarbeidet startet, ferdigstileles i 2017</t>
  </si>
  <si>
    <t xml:space="preserve">Arbeidet pågår </t>
  </si>
  <si>
    <r>
      <t>Rehabilitering av om lag 30 rom. Kontor, beboerrom, korridorer og bad (850m</t>
    </r>
    <r>
      <rPr>
        <sz val="12"/>
        <rFont val="Calibri"/>
        <family val="2"/>
      </rPr>
      <t xml:space="preserve">²). Avtalt: Starter med å lage minikonkurranse på vinduer og dører. Antatt kr 1,5 mill kr eks mva. </t>
    </r>
  </si>
  <si>
    <t>Rehabilitering og renovering av fasader og utbedring av fuktskader. Starter med Balkonger tas med RIB. Anbudsfrist 16/12/16. Anslått prisen 1,6 mill</t>
  </si>
  <si>
    <t xml:space="preserve">Oppussing av serviceleiligheter. Bestilt arbeid for 1,1 mill kr. </t>
  </si>
  <si>
    <t>Akustikk, ventilasjon</t>
  </si>
  <si>
    <t>Muligens mini konkurranse</t>
  </si>
  <si>
    <t>Endret omfang: Utskifting og oppgradering av tak. Tar så mange tak en får innenfor rammen. Økes med 1,087 million eks mva for å ta alle 5 tak.</t>
  </si>
  <si>
    <t>Ny rammen des.16</t>
  </si>
  <si>
    <t xml:space="preserve">Multiconsult engasjert som RIB, Sørvest betongsaging AS, Nordic Crane. T Lund er engsjert via rammeavtale for rehab.arbeidene på pipen </t>
  </si>
  <si>
    <t>Strakstiltak utført. Prosjktering av videre tiltak pågår og planlagt gjennomført 1. kvartal 2017</t>
  </si>
  <si>
    <t>Epcon engasjert som PL. Arbeidene utføres via rammeavtaler etter at beboere er flyttet til Rundeskogen boas første kvartal 2017</t>
  </si>
  <si>
    <t>Anbudskonk. Tilbudsfrist 16.desember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</si>
</sst>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 #,##0_ ;_ * \-#,##0_ ;_ * &quot;-&quot;??_ ;_ @_ "/>
  </numFmts>
  <fonts count="11" x14ac:knownFonts="1">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sz val="12"/>
      <color rgb="FF000000"/>
      <name val="Calibri"/>
      <family val="2"/>
      <scheme val="minor"/>
    </font>
    <font>
      <sz val="12"/>
      <color rgb="FFFF0000"/>
      <name val="Calibri"/>
      <family val="2"/>
      <scheme val="minor"/>
    </font>
    <font>
      <sz val="12"/>
      <color rgb="FFFF0000"/>
      <name val="Calibri"/>
      <family val="2"/>
    </font>
    <font>
      <sz val="12"/>
      <name val="Calibri"/>
      <family val="2"/>
      <scheme val="minor"/>
    </font>
    <font>
      <b/>
      <sz val="11"/>
      <color theme="1"/>
      <name val="Calibri"/>
      <family val="2"/>
      <scheme val="minor"/>
    </font>
    <font>
      <sz val="12"/>
      <name val="Calibri"/>
      <family val="2"/>
    </font>
    <font>
      <sz val="1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FFFF99"/>
        <bgColor indexed="64"/>
      </patternFill>
    </fill>
    <fill>
      <patternFill patternType="solid">
        <fgColor rgb="FFFFC00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5" tint="0.59996337778862885"/>
        <bgColor indexed="64"/>
      </patternFill>
    </fill>
    <fill>
      <patternFill patternType="solid">
        <fgColor rgb="FFF2FFA7"/>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s>
  <cellStyleXfs count="2">
    <xf numFmtId="0" fontId="0" fillId="0" borderId="0"/>
    <xf numFmtId="43" fontId="1" fillId="0" borderId="0" applyFont="0" applyFill="0" applyBorder="0" applyAlignment="0" applyProtection="0"/>
  </cellStyleXfs>
  <cellXfs count="95">
    <xf numFmtId="0" fontId="0" fillId="0" borderId="0" xfId="0"/>
    <xf numFmtId="0" fontId="2" fillId="2" borderId="0" xfId="0" applyFont="1" applyFill="1"/>
    <xf numFmtId="0" fontId="3" fillId="2" borderId="0" xfId="0" applyFont="1" applyFill="1"/>
    <xf numFmtId="0" fontId="3" fillId="2" borderId="0" xfId="0" applyFont="1" applyFill="1" applyAlignment="1">
      <alignment horizontal="center" vertical="center"/>
    </xf>
    <xf numFmtId="0" fontId="3" fillId="0" borderId="0" xfId="0" applyFont="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left" vertical="center"/>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xf>
    <xf numFmtId="0" fontId="3" fillId="0" borderId="1" xfId="0" applyFont="1" applyBorder="1" applyAlignment="1">
      <alignment horizontal="center" vertical="top"/>
    </xf>
    <xf numFmtId="0" fontId="4" fillId="0" borderId="1" xfId="0" applyFont="1" applyBorder="1" applyAlignment="1">
      <alignment vertical="top"/>
    </xf>
    <xf numFmtId="164" fontId="3" fillId="0" borderId="1" xfId="1" applyNumberFormat="1" applyFont="1" applyBorder="1" applyAlignment="1">
      <alignment vertical="top"/>
    </xf>
    <xf numFmtId="0" fontId="4" fillId="0" borderId="1" xfId="0" applyFont="1" applyBorder="1" applyAlignment="1">
      <alignment wrapText="1"/>
    </xf>
    <xf numFmtId="0" fontId="4" fillId="0" borderId="0" xfId="0" applyFont="1" applyBorder="1" applyAlignment="1">
      <alignment horizontal="center" vertical="center" wrapText="1"/>
    </xf>
    <xf numFmtId="0" fontId="3" fillId="0" borderId="1" xfId="0" applyFont="1" applyBorder="1"/>
    <xf numFmtId="164" fontId="3" fillId="0" borderId="1" xfId="0" applyNumberFormat="1" applyFont="1" applyBorder="1"/>
    <xf numFmtId="0" fontId="3" fillId="0" borderId="0" xfId="0" applyFont="1" applyBorder="1" applyAlignment="1">
      <alignment horizontal="center" vertical="center"/>
    </xf>
    <xf numFmtId="0" fontId="3" fillId="0" borderId="0" xfId="0" applyFont="1" applyBorder="1"/>
    <xf numFmtId="164" fontId="3" fillId="0" borderId="0" xfId="0" applyNumberFormat="1" applyFont="1" applyBorder="1"/>
    <xf numFmtId="0" fontId="3" fillId="0" borderId="0" xfId="0" applyFont="1"/>
    <xf numFmtId="0" fontId="3" fillId="0" borderId="0" xfId="0" applyFont="1" applyAlignment="1">
      <alignment horizontal="center" vertical="center"/>
    </xf>
    <xf numFmtId="0" fontId="3" fillId="0" borderId="1" xfId="0" applyFont="1" applyBorder="1" applyAlignment="1">
      <alignment vertical="top"/>
    </xf>
    <xf numFmtId="0" fontId="3" fillId="0" borderId="1" xfId="0" applyFont="1" applyBorder="1" applyAlignment="1">
      <alignment wrapText="1"/>
    </xf>
    <xf numFmtId="0" fontId="3" fillId="0" borderId="0" xfId="0" applyFont="1" applyBorder="1" applyAlignment="1">
      <alignment horizontal="center" vertical="center" wrapText="1"/>
    </xf>
    <xf numFmtId="0" fontId="5" fillId="0" borderId="1" xfId="0" applyFont="1" applyBorder="1" applyAlignment="1">
      <alignment horizontal="center" vertical="top"/>
    </xf>
    <xf numFmtId="0" fontId="5" fillId="0" borderId="1" xfId="0" applyFont="1" applyBorder="1" applyAlignment="1">
      <alignment vertical="top"/>
    </xf>
    <xf numFmtId="164" fontId="5" fillId="0" borderId="1" xfId="1" applyNumberFormat="1" applyFont="1" applyBorder="1" applyAlignment="1">
      <alignment vertical="top"/>
    </xf>
    <xf numFmtId="0" fontId="5" fillId="0" borderId="1" xfId="0" applyFont="1" applyBorder="1" applyAlignment="1">
      <alignment wrapText="1"/>
    </xf>
    <xf numFmtId="0" fontId="5" fillId="0" borderId="0" xfId="0" applyFont="1" applyBorder="1" applyAlignment="1">
      <alignment horizontal="center" vertical="center" wrapText="1"/>
    </xf>
    <xf numFmtId="0" fontId="6" fillId="0" borderId="1" xfId="0" applyFont="1" applyBorder="1" applyAlignment="1">
      <alignment vertical="top" wrapText="1"/>
    </xf>
    <xf numFmtId="164" fontId="5" fillId="0" borderId="2" xfId="1" applyNumberFormat="1" applyFont="1" applyBorder="1" applyAlignment="1">
      <alignment vertical="top"/>
    </xf>
    <xf numFmtId="0" fontId="2" fillId="4" borderId="1" xfId="0" applyFont="1" applyFill="1" applyBorder="1" applyAlignment="1">
      <alignment horizontal="center" vertical="center"/>
    </xf>
    <xf numFmtId="0" fontId="2" fillId="4" borderId="1" xfId="0" applyFont="1" applyFill="1" applyBorder="1" applyAlignment="1">
      <alignment horizontal="left" vertical="center"/>
    </xf>
    <xf numFmtId="0" fontId="2" fillId="4"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vertical="top"/>
    </xf>
    <xf numFmtId="0" fontId="3" fillId="2" borderId="0" xfId="0" applyFont="1" applyFill="1" applyAlignment="1">
      <alignment vertical="top"/>
    </xf>
    <xf numFmtId="0" fontId="2" fillId="4" borderId="1" xfId="0" applyFont="1" applyFill="1" applyBorder="1" applyAlignment="1">
      <alignment horizontal="center" vertical="top"/>
    </xf>
    <xf numFmtId="0" fontId="2" fillId="0" borderId="1" xfId="0" applyFont="1" applyBorder="1"/>
    <xf numFmtId="164" fontId="2" fillId="0" borderId="1" xfId="0" applyNumberFormat="1" applyFont="1" applyBorder="1"/>
    <xf numFmtId="164" fontId="3" fillId="0" borderId="0" xfId="0" applyNumberFormat="1" applyFont="1"/>
    <xf numFmtId="164" fontId="3" fillId="0" borderId="0" xfId="1" applyNumberFormat="1" applyFont="1"/>
    <xf numFmtId="0" fontId="0" fillId="0" borderId="1" xfId="0" applyFont="1" applyBorder="1" applyAlignment="1">
      <alignment horizontal="center" vertical="center" wrapText="1"/>
    </xf>
    <xf numFmtId="0" fontId="0" fillId="0" borderId="0" xfId="0" applyFont="1" applyAlignment="1">
      <alignment horizontal="center" vertical="center" wrapText="1"/>
    </xf>
    <xf numFmtId="0" fontId="8" fillId="4" borderId="1" xfId="0" applyFont="1" applyFill="1" applyBorder="1" applyAlignment="1">
      <alignment horizontal="center" vertical="center" wrapText="1"/>
    </xf>
    <xf numFmtId="0" fontId="3" fillId="7" borderId="1" xfId="0" applyFont="1" applyFill="1" applyBorder="1" applyAlignment="1">
      <alignment horizontal="center" vertical="top"/>
    </xf>
    <xf numFmtId="0" fontId="3" fillId="7" borderId="1" xfId="0" applyFont="1" applyFill="1" applyBorder="1" applyAlignment="1">
      <alignment vertical="top"/>
    </xf>
    <xf numFmtId="164" fontId="3" fillId="7" borderId="1" xfId="1" applyNumberFormat="1" applyFont="1" applyFill="1" applyBorder="1" applyAlignment="1">
      <alignment vertical="top"/>
    </xf>
    <xf numFmtId="0" fontId="3" fillId="7" borderId="1" xfId="0" applyFont="1" applyFill="1" applyBorder="1" applyAlignment="1">
      <alignment vertical="top" wrapText="1"/>
    </xf>
    <xf numFmtId="0" fontId="3" fillId="7" borderId="1" xfId="0" applyFont="1" applyFill="1" applyBorder="1" applyAlignment="1">
      <alignment horizontal="center" vertical="center" wrapText="1"/>
    </xf>
    <xf numFmtId="0" fontId="0" fillId="7" borderId="1" xfId="0" applyFont="1" applyFill="1" applyBorder="1" applyAlignment="1">
      <alignment horizontal="center" vertical="center" wrapText="1"/>
    </xf>
    <xf numFmtId="0" fontId="4" fillId="7" borderId="1" xfId="0" applyFont="1" applyFill="1" applyBorder="1" applyAlignment="1">
      <alignment vertical="top" wrapText="1"/>
    </xf>
    <xf numFmtId="0" fontId="4" fillId="7" borderId="1" xfId="0" applyFont="1" applyFill="1" applyBorder="1" applyAlignment="1">
      <alignment horizontal="center" vertical="center" wrapText="1"/>
    </xf>
    <xf numFmtId="0" fontId="0" fillId="8" borderId="1" xfId="0" applyFont="1" applyFill="1" applyBorder="1" applyAlignment="1">
      <alignment horizontal="center" vertical="center" wrapText="1"/>
    </xf>
    <xf numFmtId="0" fontId="7" fillId="7" borderId="1" xfId="0" applyFont="1" applyFill="1" applyBorder="1" applyAlignment="1">
      <alignment vertical="top"/>
    </xf>
    <xf numFmtId="0" fontId="5" fillId="8" borderId="1" xfId="0" applyFont="1" applyFill="1" applyBorder="1" applyAlignment="1">
      <alignment horizontal="center" vertical="top"/>
    </xf>
    <xf numFmtId="0" fontId="5" fillId="8" borderId="1" xfId="0" applyFont="1" applyFill="1" applyBorder="1" applyAlignment="1">
      <alignment vertical="top"/>
    </xf>
    <xf numFmtId="164" fontId="5" fillId="8" borderId="1" xfId="1" applyNumberFormat="1" applyFont="1" applyFill="1" applyBorder="1" applyAlignment="1">
      <alignment vertical="top"/>
    </xf>
    <xf numFmtId="0" fontId="5" fillId="8" borderId="1" xfId="0" applyFont="1" applyFill="1" applyBorder="1" applyAlignment="1">
      <alignment vertical="top" wrapText="1"/>
    </xf>
    <xf numFmtId="0" fontId="5" fillId="8" borderId="1" xfId="0" applyFont="1" applyFill="1" applyBorder="1" applyAlignment="1">
      <alignment horizontal="center" vertical="center" wrapText="1"/>
    </xf>
    <xf numFmtId="0" fontId="2" fillId="6" borderId="1" xfId="0" applyFont="1" applyFill="1" applyBorder="1" applyAlignment="1">
      <alignment horizontal="center" vertical="center"/>
    </xf>
    <xf numFmtId="0" fontId="2" fillId="6" borderId="1" xfId="0" applyFont="1" applyFill="1" applyBorder="1" applyAlignment="1">
      <alignment horizontal="left" vertical="center"/>
    </xf>
    <xf numFmtId="0" fontId="2" fillId="6" borderId="1" xfId="0" applyFont="1" applyFill="1" applyBorder="1" applyAlignment="1">
      <alignment horizontal="center" vertical="center" wrapText="1"/>
    </xf>
    <xf numFmtId="0" fontId="3" fillId="9" borderId="1" xfId="0" applyFont="1" applyFill="1" applyBorder="1"/>
    <xf numFmtId="0" fontId="3" fillId="10" borderId="1" xfId="0" applyFont="1" applyFill="1" applyBorder="1"/>
    <xf numFmtId="0" fontId="3" fillId="5" borderId="1" xfId="0" applyFont="1" applyFill="1" applyBorder="1"/>
    <xf numFmtId="0" fontId="3" fillId="7" borderId="0" xfId="0" applyFont="1" applyFill="1" applyAlignment="1">
      <alignment horizontal="center" vertical="center" wrapText="1"/>
    </xf>
    <xf numFmtId="0" fontId="3" fillId="10" borderId="1" xfId="0" applyFont="1" applyFill="1" applyBorder="1" applyAlignment="1">
      <alignment horizontal="center" vertical="top"/>
    </xf>
    <xf numFmtId="0" fontId="3" fillId="10" borderId="1" xfId="0" applyFont="1" applyFill="1" applyBorder="1" applyAlignment="1">
      <alignment vertical="top"/>
    </xf>
    <xf numFmtId="164" fontId="3" fillId="10" borderId="1" xfId="1" applyNumberFormat="1" applyFont="1" applyFill="1" applyBorder="1" applyAlignment="1">
      <alignment vertical="top"/>
    </xf>
    <xf numFmtId="0" fontId="4" fillId="10" borderId="1" xfId="0" applyFont="1" applyFill="1" applyBorder="1" applyAlignment="1">
      <alignment horizontal="center" vertical="center"/>
    </xf>
    <xf numFmtId="0" fontId="0" fillId="10" borderId="1" xfId="0" applyFont="1" applyFill="1" applyBorder="1" applyAlignment="1">
      <alignment horizontal="center" vertical="center" wrapText="1"/>
    </xf>
    <xf numFmtId="0" fontId="4" fillId="10" borderId="1" xfId="0" applyFont="1" applyFill="1" applyBorder="1" applyAlignment="1">
      <alignment vertical="top" wrapText="1"/>
    </xf>
    <xf numFmtId="0" fontId="4" fillId="10" borderId="1" xfId="0" applyFont="1" applyFill="1" applyBorder="1" applyAlignment="1">
      <alignment horizontal="center" vertical="center" wrapText="1"/>
    </xf>
    <xf numFmtId="0" fontId="3" fillId="11" borderId="1" xfId="0" applyFont="1" applyFill="1" applyBorder="1" applyAlignment="1">
      <alignment horizontal="center" vertical="top"/>
    </xf>
    <xf numFmtId="0" fontId="3" fillId="11" borderId="1" xfId="0" applyFont="1" applyFill="1" applyBorder="1" applyAlignment="1">
      <alignment vertical="top"/>
    </xf>
    <xf numFmtId="164" fontId="3" fillId="11" borderId="1" xfId="1" applyNumberFormat="1" applyFont="1" applyFill="1" applyBorder="1" applyAlignment="1">
      <alignment vertical="top"/>
    </xf>
    <xf numFmtId="0" fontId="4" fillId="11" borderId="1" xfId="0" applyFont="1" applyFill="1" applyBorder="1" applyAlignment="1">
      <alignment vertical="top" wrapText="1"/>
    </xf>
    <xf numFmtId="0" fontId="4" fillId="11" borderId="1" xfId="0" applyFont="1" applyFill="1" applyBorder="1" applyAlignment="1">
      <alignment horizontal="center" vertical="center" wrapText="1"/>
    </xf>
    <xf numFmtId="0" fontId="0" fillId="11" borderId="1" xfId="0" applyFont="1" applyFill="1" applyBorder="1" applyAlignment="1">
      <alignment horizontal="center" vertical="center" wrapText="1"/>
    </xf>
    <xf numFmtId="0" fontId="3" fillId="11" borderId="1" xfId="0" applyFont="1" applyFill="1" applyBorder="1" applyAlignment="1">
      <alignment vertical="top" wrapText="1"/>
    </xf>
    <xf numFmtId="0" fontId="3" fillId="11" borderId="1" xfId="0" applyFont="1" applyFill="1" applyBorder="1" applyAlignment="1">
      <alignment horizontal="center" vertical="center" wrapText="1"/>
    </xf>
    <xf numFmtId="0" fontId="0" fillId="0" borderId="3" xfId="0" applyFont="1" applyBorder="1" applyAlignment="1">
      <alignment horizontal="center" vertical="center" wrapText="1"/>
    </xf>
    <xf numFmtId="164" fontId="3" fillId="0" borderId="1" xfId="1" applyNumberFormat="1" applyFont="1" applyBorder="1"/>
    <xf numFmtId="164" fontId="7" fillId="0" borderId="1" xfId="1" applyNumberFormat="1" applyFont="1" applyBorder="1"/>
    <xf numFmtId="0" fontId="7" fillId="10" borderId="1" xfId="0" applyFont="1" applyFill="1" applyBorder="1" applyAlignment="1">
      <alignment horizontal="center" vertical="top"/>
    </xf>
    <xf numFmtId="0" fontId="7" fillId="10" borderId="1" xfId="0" applyFont="1" applyFill="1" applyBorder="1" applyAlignment="1">
      <alignment vertical="top"/>
    </xf>
    <xf numFmtId="164" fontId="7" fillId="10" borderId="1" xfId="1" applyNumberFormat="1" applyFont="1" applyFill="1" applyBorder="1" applyAlignment="1">
      <alignment vertical="top"/>
    </xf>
    <xf numFmtId="0" fontId="7" fillId="10" borderId="1" xfId="0" applyFont="1" applyFill="1" applyBorder="1" applyAlignment="1">
      <alignment vertical="top" wrapText="1"/>
    </xf>
    <xf numFmtId="0" fontId="7" fillId="10"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43" fontId="10" fillId="10" borderId="1" xfId="1" applyFont="1" applyFill="1" applyBorder="1" applyAlignment="1">
      <alignment horizontal="center" vertical="center" wrapText="1"/>
    </xf>
    <xf numFmtId="0" fontId="4" fillId="11" borderId="1" xfId="0" applyFont="1" applyFill="1" applyBorder="1" applyAlignment="1">
      <alignment vertical="top"/>
    </xf>
    <xf numFmtId="0" fontId="4" fillId="11" borderId="1" xfId="0" applyFont="1" applyFill="1" applyBorder="1" applyAlignment="1">
      <alignment horizontal="center" vertical="center"/>
    </xf>
    <xf numFmtId="0" fontId="10" fillId="7" borderId="1" xfId="0" applyFont="1" applyFill="1" applyBorder="1" applyAlignment="1">
      <alignment horizontal="center" vertical="center" wrapText="1"/>
    </xf>
  </cellXfs>
  <cellStyles count="2">
    <cellStyle name="Komma" xfId="1" builtinId="3"/>
    <cellStyle name="Normal" xfId="0" builtinId="0"/>
  </cellStyles>
  <dxfs count="0"/>
  <tableStyles count="0" defaultTableStyle="TableStyleMedium2" defaultPivotStyle="PivotStyleLight16"/>
  <colors>
    <mruColors>
      <color rgb="FFF2FFA7"/>
      <color rgb="FFFFFF99"/>
      <color rgb="FFF1FD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238125</xdr:colOff>
      <xdr:row>16</xdr:row>
      <xdr:rowOff>352425</xdr:rowOff>
    </xdr:from>
    <xdr:to>
      <xdr:col>10</xdr:col>
      <xdr:colOff>0</xdr:colOff>
      <xdr:row>20</xdr:row>
      <xdr:rowOff>314325</xdr:rowOff>
    </xdr:to>
    <xdr:sp macro="" textlink="">
      <xdr:nvSpPr>
        <xdr:cNvPr id="2" name="TekstSylinder 1"/>
        <xdr:cNvSpPr txBox="1"/>
      </xdr:nvSpPr>
      <xdr:spPr>
        <a:xfrm>
          <a:off x="5829300" y="0"/>
          <a:ext cx="7962900"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0" i="0" u="none" strike="noStrike">
              <a:solidFill>
                <a:srgbClr val="1F497D"/>
              </a:solidFill>
              <a:effectLst/>
              <a:latin typeface="Calibri" panose="020F0502020204030204" pitchFamily="34" charset="0"/>
            </a:rPr>
            <a:t>Agenda:</a:t>
          </a:r>
          <a:r>
            <a:rPr lang="nb-NO">
              <a:effectLst/>
            </a:rPr>
            <a:t> </a:t>
          </a:r>
        </a:p>
        <a:p>
          <a:r>
            <a:rPr lang="nb-NO" sz="1100" b="0" i="0" u="none" strike="noStrike">
              <a:solidFill>
                <a:srgbClr val="1F497D"/>
              </a:solidFill>
              <a:effectLst/>
              <a:latin typeface="Symbol" panose="05050102010706020507" pitchFamily="18" charset="2"/>
              <a:ea typeface="Symbol" panose="05050102010706020507" pitchFamily="18" charset="2"/>
              <a:cs typeface="Symbol" panose="05050102010706020507" pitchFamily="18" charset="2"/>
            </a:rPr>
            <a:t>·</a:t>
          </a:r>
          <a:r>
            <a:rPr lang="nb-NO" sz="700" b="0" i="0" u="none" strike="noStrike">
              <a:solidFill>
                <a:srgbClr val="1F497D"/>
              </a:solidFill>
              <a:effectLst/>
              <a:latin typeface="Times New Roman" panose="02020603050405020304" pitchFamily="18" charset="0"/>
              <a:ea typeface="Symbol" panose="05050102010706020507" pitchFamily="18" charset="2"/>
              <a:cs typeface="Symbol" panose="05050102010706020507" pitchFamily="18" charset="2"/>
            </a:rPr>
            <a:t>         </a:t>
          </a:r>
          <a:r>
            <a:rPr lang="nb-NO" sz="1100" b="0" i="0" u="none" strike="noStrike">
              <a:solidFill>
                <a:srgbClr val="1F497D"/>
              </a:solidFill>
              <a:effectLst/>
              <a:latin typeface="Calibri" panose="020F0502020204030204" pitchFamily="34" charset="0"/>
              <a:ea typeface="Symbol" panose="05050102010706020507" pitchFamily="18" charset="2"/>
              <a:cs typeface="Symbol" panose="05050102010706020507" pitchFamily="18" charset="2"/>
            </a:rPr>
            <a:t>Gjennomgåelse av tiltakslisten</a:t>
          </a:r>
          <a:r>
            <a:rPr lang="nb-NO">
              <a:effectLst/>
            </a:rPr>
            <a:t> </a:t>
          </a:r>
        </a:p>
        <a:p>
          <a:r>
            <a:rPr lang="nb-NO" sz="1100" b="0" i="0" u="none" strike="noStrike">
              <a:solidFill>
                <a:srgbClr val="1F497D"/>
              </a:solidFill>
              <a:effectLst/>
              <a:latin typeface="Symbol" panose="05050102010706020507" pitchFamily="18" charset="2"/>
              <a:ea typeface="Symbol" panose="05050102010706020507" pitchFamily="18" charset="2"/>
              <a:cs typeface="Symbol" panose="05050102010706020507" pitchFamily="18" charset="2"/>
            </a:rPr>
            <a:t>·</a:t>
          </a:r>
          <a:r>
            <a:rPr lang="nb-NO" sz="700" b="0" i="0" u="none" strike="noStrike">
              <a:solidFill>
                <a:srgbClr val="1F497D"/>
              </a:solidFill>
              <a:effectLst/>
              <a:latin typeface="Times New Roman" panose="02020603050405020304" pitchFamily="18" charset="0"/>
              <a:ea typeface="Symbol" panose="05050102010706020507" pitchFamily="18" charset="2"/>
              <a:cs typeface="Symbol" panose="05050102010706020507" pitchFamily="18" charset="2"/>
            </a:rPr>
            <a:t>         </a:t>
          </a:r>
          <a:r>
            <a:rPr lang="nb-NO" sz="1100" b="0" i="0" u="none" strike="noStrike">
              <a:solidFill>
                <a:srgbClr val="1F497D"/>
              </a:solidFill>
              <a:effectLst/>
              <a:latin typeface="Calibri" panose="020F0502020204030204" pitchFamily="34" charset="0"/>
              <a:ea typeface="Symbol" panose="05050102010706020507" pitchFamily="18" charset="2"/>
              <a:cs typeface="Symbol" panose="05050102010706020507" pitchFamily="18" charset="2"/>
            </a:rPr>
            <a:t>Angi hvilke fagdisipliner som involveres i de enkelte tiltakene</a:t>
          </a:r>
          <a:r>
            <a:rPr lang="nb-NO">
              <a:effectLst/>
            </a:rPr>
            <a:t> </a:t>
          </a:r>
        </a:p>
        <a:p>
          <a:r>
            <a:rPr lang="nb-NO" sz="1100" b="0" i="0" u="none" strike="noStrike">
              <a:solidFill>
                <a:srgbClr val="1F497D"/>
              </a:solidFill>
              <a:effectLst/>
              <a:latin typeface="Symbol" panose="05050102010706020507" pitchFamily="18" charset="2"/>
              <a:ea typeface="Symbol" panose="05050102010706020507" pitchFamily="18" charset="2"/>
              <a:cs typeface="Symbol" panose="05050102010706020507" pitchFamily="18" charset="2"/>
            </a:rPr>
            <a:t>·</a:t>
          </a:r>
          <a:r>
            <a:rPr lang="nb-NO" sz="700" b="0" i="0" u="none" strike="noStrike">
              <a:solidFill>
                <a:srgbClr val="1F497D"/>
              </a:solidFill>
              <a:effectLst/>
              <a:latin typeface="Times New Roman" panose="02020603050405020304" pitchFamily="18" charset="0"/>
              <a:ea typeface="Symbol" panose="05050102010706020507" pitchFamily="18" charset="2"/>
              <a:cs typeface="Symbol" panose="05050102010706020507" pitchFamily="18" charset="2"/>
            </a:rPr>
            <a:t>         </a:t>
          </a:r>
          <a:r>
            <a:rPr lang="nb-NO" sz="1100" b="0" i="0" u="none" strike="noStrike">
              <a:solidFill>
                <a:srgbClr val="1F497D"/>
              </a:solidFill>
              <a:effectLst/>
              <a:latin typeface="Calibri" panose="020F0502020204030204" pitchFamily="34" charset="0"/>
              <a:ea typeface="Symbol" panose="05050102010706020507" pitchFamily="18" charset="2"/>
              <a:cs typeface="Symbol" panose="05050102010706020507" pitchFamily="18" charset="2"/>
            </a:rPr>
            <a:t>Definere anskaffelsen av hvert tiltak (rammeavtaler, minikonkurranse, Doffin)</a:t>
          </a:r>
        </a:p>
        <a:p>
          <a:r>
            <a:rPr lang="nb-NO">
              <a:effectLst/>
            </a:rPr>
            <a:t> </a:t>
          </a:r>
          <a:r>
            <a:rPr lang="nb-NO" sz="1100" b="0" i="0" u="none" strike="noStrike">
              <a:solidFill>
                <a:srgbClr val="1F497D"/>
              </a:solidFill>
              <a:effectLst/>
              <a:latin typeface="Symbol" panose="05050102010706020507" pitchFamily="18" charset="2"/>
              <a:ea typeface="Symbol" panose="05050102010706020507" pitchFamily="18" charset="2"/>
              <a:cs typeface="Symbol" panose="05050102010706020507" pitchFamily="18" charset="2"/>
            </a:rPr>
            <a:t>·</a:t>
          </a:r>
          <a:r>
            <a:rPr lang="nb-NO" sz="700" b="0" i="0" u="none" strike="noStrike">
              <a:solidFill>
                <a:srgbClr val="1F497D"/>
              </a:solidFill>
              <a:effectLst/>
              <a:latin typeface="Times New Roman" panose="02020603050405020304" pitchFamily="18" charset="0"/>
              <a:ea typeface="Symbol" panose="05050102010706020507" pitchFamily="18" charset="2"/>
              <a:cs typeface="Symbol" panose="05050102010706020507" pitchFamily="18" charset="2"/>
            </a:rPr>
            <a:t>         </a:t>
          </a:r>
          <a:r>
            <a:rPr lang="nb-NO" sz="1100" b="0" i="0" u="none" strike="noStrike">
              <a:solidFill>
                <a:srgbClr val="1F497D"/>
              </a:solidFill>
              <a:effectLst/>
              <a:latin typeface="Calibri" panose="020F0502020204030204" pitchFamily="34" charset="0"/>
              <a:ea typeface="Symbol" panose="05050102010706020507" pitchFamily="18" charset="2"/>
              <a:cs typeface="Symbol" panose="05050102010706020507" pitchFamily="18" charset="2"/>
            </a:rPr>
            <a:t>Vurdere ressursbehov for gjennomføringen (egenregi, ekstern bistand)</a:t>
          </a:r>
          <a:r>
            <a:rPr lang="nb-NO">
              <a:effectLst/>
            </a:rPr>
            <a:t> </a:t>
          </a:r>
        </a:p>
        <a:p>
          <a:r>
            <a:rPr lang="nb-NO" sz="1100" b="0" i="0" u="none" strike="noStrike">
              <a:solidFill>
                <a:srgbClr val="1F497D"/>
              </a:solidFill>
              <a:effectLst/>
              <a:latin typeface="Symbol" panose="05050102010706020507" pitchFamily="18" charset="2"/>
              <a:ea typeface="Symbol" panose="05050102010706020507" pitchFamily="18" charset="2"/>
              <a:cs typeface="Symbol" panose="05050102010706020507" pitchFamily="18" charset="2"/>
            </a:rPr>
            <a:t>·</a:t>
          </a:r>
          <a:r>
            <a:rPr lang="nb-NO" sz="700" b="0" i="0" u="none" strike="noStrike">
              <a:solidFill>
                <a:srgbClr val="1F497D"/>
              </a:solidFill>
              <a:effectLst/>
              <a:latin typeface="Times New Roman" panose="02020603050405020304" pitchFamily="18" charset="0"/>
              <a:ea typeface="Symbol" panose="05050102010706020507" pitchFamily="18" charset="2"/>
              <a:cs typeface="Symbol" panose="05050102010706020507" pitchFamily="18" charset="2"/>
            </a:rPr>
            <a:t>         </a:t>
          </a:r>
          <a:r>
            <a:rPr lang="nb-NO" sz="1100" b="0" i="0" u="none" strike="noStrike">
              <a:solidFill>
                <a:srgbClr val="1F497D"/>
              </a:solidFill>
              <a:effectLst/>
              <a:latin typeface="Calibri" panose="020F0502020204030204" pitchFamily="34" charset="0"/>
              <a:ea typeface="Symbol" panose="05050102010706020507" pitchFamily="18" charset="2"/>
              <a:cs typeface="Symbol" panose="05050102010706020507" pitchFamily="18" charset="2"/>
            </a:rPr>
            <a:t>Tidsplan for oppstart, gjennomføring og ferdigstillelse</a:t>
          </a:r>
          <a:r>
            <a:rPr lang="nb-NO">
              <a:effectLst/>
            </a:rPr>
            <a:t> </a:t>
          </a:r>
        </a:p>
        <a:p>
          <a:r>
            <a:rPr lang="nb-NO" sz="1100" b="0" i="0" u="none" strike="noStrike">
              <a:solidFill>
                <a:srgbClr val="1F497D"/>
              </a:solidFill>
              <a:effectLst/>
              <a:latin typeface="Symbol" panose="05050102010706020507" pitchFamily="18" charset="2"/>
              <a:ea typeface="Symbol" panose="05050102010706020507" pitchFamily="18" charset="2"/>
              <a:cs typeface="Symbol" panose="05050102010706020507" pitchFamily="18" charset="2"/>
            </a:rPr>
            <a:t>·</a:t>
          </a:r>
          <a:r>
            <a:rPr lang="nb-NO" sz="700" b="0" i="0" u="none" strike="noStrike">
              <a:solidFill>
                <a:srgbClr val="1F497D"/>
              </a:solidFill>
              <a:effectLst/>
              <a:latin typeface="Times New Roman" panose="02020603050405020304" pitchFamily="18" charset="0"/>
              <a:ea typeface="Symbol" panose="05050102010706020507" pitchFamily="18" charset="2"/>
              <a:cs typeface="Symbol" panose="05050102010706020507" pitchFamily="18" charset="2"/>
            </a:rPr>
            <a:t>         </a:t>
          </a:r>
          <a:r>
            <a:rPr lang="nb-NO" sz="1100" b="0" i="0" u="none" strike="noStrike">
              <a:solidFill>
                <a:srgbClr val="1F497D"/>
              </a:solidFill>
              <a:effectLst/>
              <a:latin typeface="Calibri" panose="020F0502020204030204" pitchFamily="34" charset="0"/>
              <a:ea typeface="Symbol" panose="05050102010706020507" pitchFamily="18" charset="2"/>
              <a:cs typeface="Symbol" panose="05050102010706020507" pitchFamily="18" charset="2"/>
            </a:rPr>
            <a:t>Fordele oppgaver</a:t>
          </a:r>
          <a:r>
            <a:rPr lang="nb-NO">
              <a:effectLst/>
            </a:rPr>
            <a:t> </a:t>
          </a:r>
        </a:p>
        <a:p>
          <a:r>
            <a:rPr lang="nb-NO" sz="1100" b="0" i="0" u="none" strike="noStrike">
              <a:solidFill>
                <a:srgbClr val="1F497D"/>
              </a:solidFill>
              <a:effectLst/>
              <a:latin typeface="Symbol" panose="05050102010706020507" pitchFamily="18" charset="2"/>
              <a:ea typeface="Symbol" panose="05050102010706020507" pitchFamily="18" charset="2"/>
              <a:cs typeface="Symbol" panose="05050102010706020507" pitchFamily="18" charset="2"/>
            </a:rPr>
            <a:t>·</a:t>
          </a:r>
          <a:r>
            <a:rPr lang="nb-NO" sz="700" b="0" i="0" u="none" strike="noStrike">
              <a:solidFill>
                <a:srgbClr val="1F497D"/>
              </a:solidFill>
              <a:effectLst/>
              <a:latin typeface="Times New Roman" panose="02020603050405020304" pitchFamily="18" charset="0"/>
              <a:ea typeface="Symbol" panose="05050102010706020507" pitchFamily="18" charset="2"/>
              <a:cs typeface="Symbol" panose="05050102010706020507" pitchFamily="18" charset="2"/>
            </a:rPr>
            <a:t>         </a:t>
          </a:r>
          <a:r>
            <a:rPr lang="nb-NO" sz="1100" b="0" i="0" u="none" strike="noStrike">
              <a:solidFill>
                <a:srgbClr val="1F497D"/>
              </a:solidFill>
              <a:effectLst/>
              <a:latin typeface="Calibri" panose="020F0502020204030204" pitchFamily="34" charset="0"/>
              <a:ea typeface="Symbol" panose="05050102010706020507" pitchFamily="18" charset="2"/>
              <a:cs typeface="Symbol" panose="05050102010706020507" pitchFamily="18" charset="2"/>
            </a:rPr>
            <a:t>Informasjon til virksomhetene</a:t>
          </a:r>
          <a:r>
            <a:rPr lang="nb-NO">
              <a:effectLst/>
            </a:rPr>
            <a:t> </a:t>
          </a:r>
        </a:p>
        <a:p>
          <a:r>
            <a:rPr lang="nb-NO" sz="1100" b="0" i="0" u="none" strike="noStrike">
              <a:solidFill>
                <a:srgbClr val="1F497D"/>
              </a:solidFill>
              <a:effectLst/>
              <a:latin typeface="Symbol" panose="05050102010706020507" pitchFamily="18" charset="2"/>
              <a:ea typeface="Symbol" panose="05050102010706020507" pitchFamily="18" charset="2"/>
              <a:cs typeface="Symbol" panose="05050102010706020507" pitchFamily="18" charset="2"/>
            </a:rPr>
            <a:t>·</a:t>
          </a:r>
          <a:r>
            <a:rPr lang="nb-NO" sz="700" b="0" i="0" u="none" strike="noStrike">
              <a:solidFill>
                <a:srgbClr val="1F497D"/>
              </a:solidFill>
              <a:effectLst/>
              <a:latin typeface="Times New Roman" panose="02020603050405020304" pitchFamily="18" charset="0"/>
              <a:ea typeface="Symbol" panose="05050102010706020507" pitchFamily="18" charset="2"/>
              <a:cs typeface="Symbol" panose="05050102010706020507" pitchFamily="18" charset="2"/>
            </a:rPr>
            <a:t>         </a:t>
          </a:r>
          <a:r>
            <a:rPr lang="nb-NO" sz="1100" b="0" i="0" u="none" strike="noStrike">
              <a:solidFill>
                <a:srgbClr val="1F497D"/>
              </a:solidFill>
              <a:effectLst/>
              <a:latin typeface="Calibri" panose="020F0502020204030204" pitchFamily="34" charset="0"/>
              <a:ea typeface="Symbol" panose="05050102010706020507" pitchFamily="18" charset="2"/>
              <a:cs typeface="Symbol" panose="05050102010706020507" pitchFamily="18" charset="2"/>
            </a:rPr>
            <a:t>Annet</a:t>
          </a:r>
          <a:r>
            <a:rPr lang="nb-NO">
              <a:effectLst/>
            </a:rPr>
            <a:t> </a:t>
          </a:r>
        </a:p>
        <a:p>
          <a:r>
            <a:rPr lang="nb-NO" sz="1100">
              <a:effectLst/>
            </a:rPr>
            <a:t>Ansvar</a:t>
          </a:r>
          <a:r>
            <a:rPr lang="nb-NO" sz="1100" baseline="0">
              <a:effectLst/>
            </a:rPr>
            <a:t> 60 prosjekt som byggnr </a:t>
          </a:r>
          <a:endParaRPr lang="nb-N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ntraldomain\brukere\Users\inghaab\A%20oppdrag%20Prosjekter%20epost%20inn%20etc\Prosjekter%202016\Prosjektsporing%20oversikt%20over%20oppgaver%20180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sjektsporing"/>
      <sheetName val="Oppsett"/>
      <sheetName val="Prosjektsporing oversikt over o"/>
    </sheetNames>
    <sheetDataSet>
      <sheetData sheetId="0"/>
      <sheetData sheetId="1"/>
      <sheetData sheetId="2"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P80"/>
  <sheetViews>
    <sheetView tabSelected="1" topLeftCell="A24" zoomScale="90" zoomScaleNormal="90" workbookViewId="0">
      <pane ySplit="3" topLeftCell="A27" activePane="bottomLeft" state="frozen"/>
      <selection activeCell="A24" sqref="A24"/>
      <selection pane="bottomLeft" activeCell="G58" sqref="G58"/>
    </sheetView>
  </sheetViews>
  <sheetFormatPr baseColWidth="10" defaultColWidth="11.42578125" defaultRowHeight="15.75" x14ac:dyDescent="0.25"/>
  <cols>
    <col min="1" max="1" width="3.5703125" style="19" customWidth="1"/>
    <col min="2" max="2" width="22.7109375" style="19" customWidth="1"/>
    <col min="3" max="3" width="15.28515625" style="19" bestFit="1" customWidth="1"/>
    <col min="4" max="4" width="39" style="19" customWidth="1"/>
    <col min="5" max="5" width="6.140625" style="20" customWidth="1"/>
    <col min="6" max="6" width="11.5703125" style="4" customWidth="1"/>
    <col min="7" max="7" width="13" style="4" customWidth="1"/>
    <col min="8" max="8" width="14.140625" style="4" bestFit="1" customWidth="1"/>
    <col min="9" max="9" width="15.28515625" style="4" customWidth="1"/>
    <col min="10" max="10" width="14.28515625" style="4" bestFit="1" customWidth="1"/>
    <col min="11" max="11" width="14.140625" style="41" customWidth="1"/>
    <col min="12" max="12" width="11.42578125" style="19" hidden="1" customWidth="1"/>
    <col min="13" max="13" width="0.140625" style="19" customWidth="1"/>
    <col min="14" max="14" width="19.42578125" style="19" bestFit="1" customWidth="1"/>
    <col min="15" max="15" width="12" style="19" bestFit="1" customWidth="1"/>
    <col min="16" max="16384" width="11.42578125" style="19"/>
  </cols>
  <sheetData>
    <row r="1" spans="1:5" x14ac:dyDescent="0.25">
      <c r="A1" s="1" t="s">
        <v>0</v>
      </c>
      <c r="B1" s="2"/>
      <c r="C1" s="2"/>
      <c r="D1" s="2"/>
      <c r="E1" s="3"/>
    </row>
    <row r="2" spans="1:5" hidden="1" x14ac:dyDescent="0.25">
      <c r="A2" s="2"/>
      <c r="B2" s="2"/>
      <c r="C2" s="2"/>
      <c r="D2" s="2"/>
      <c r="E2" s="3"/>
    </row>
    <row r="3" spans="1:5" hidden="1" x14ac:dyDescent="0.25">
      <c r="A3" s="5" t="s">
        <v>1</v>
      </c>
      <c r="B3" s="6" t="s">
        <v>2</v>
      </c>
      <c r="C3" s="7" t="s">
        <v>3</v>
      </c>
      <c r="D3" s="5" t="s">
        <v>4</v>
      </c>
      <c r="E3" s="8"/>
    </row>
    <row r="4" spans="1:5" ht="126" hidden="1" x14ac:dyDescent="0.25">
      <c r="A4" s="9">
        <v>7</v>
      </c>
      <c r="B4" s="10" t="s">
        <v>5</v>
      </c>
      <c r="C4" s="11">
        <f>2500000</f>
        <v>2500000</v>
      </c>
      <c r="D4" s="12" t="s">
        <v>6</v>
      </c>
      <c r="E4" s="13"/>
    </row>
    <row r="5" spans="1:5" ht="157.5" hidden="1" x14ac:dyDescent="0.25">
      <c r="A5" s="9">
        <v>9</v>
      </c>
      <c r="B5" s="10" t="s">
        <v>7</v>
      </c>
      <c r="C5" s="11">
        <v>1000000</v>
      </c>
      <c r="D5" s="12" t="s">
        <v>8</v>
      </c>
      <c r="E5" s="13"/>
    </row>
    <row r="6" spans="1:5" hidden="1" x14ac:dyDescent="0.25">
      <c r="A6" s="14"/>
      <c r="B6" s="14" t="s">
        <v>9</v>
      </c>
      <c r="C6" s="15">
        <f>SUM(C4:C5)</f>
        <v>3500000</v>
      </c>
      <c r="D6" s="14"/>
      <c r="E6" s="16"/>
    </row>
    <row r="7" spans="1:5" hidden="1" x14ac:dyDescent="0.25">
      <c r="A7" s="17"/>
      <c r="B7" s="17"/>
      <c r="C7" s="18"/>
      <c r="D7" s="17"/>
      <c r="E7" s="16"/>
    </row>
    <row r="8" spans="1:5" hidden="1" x14ac:dyDescent="0.25"/>
    <row r="9" spans="1:5" hidden="1" x14ac:dyDescent="0.25">
      <c r="A9" s="1" t="s">
        <v>10</v>
      </c>
      <c r="B9" s="1"/>
      <c r="C9" s="2"/>
      <c r="D9" s="2"/>
      <c r="E9" s="3"/>
    </row>
    <row r="10" spans="1:5" hidden="1" x14ac:dyDescent="0.25">
      <c r="A10" s="2"/>
      <c r="B10" s="2"/>
      <c r="C10" s="2"/>
      <c r="D10" s="2"/>
      <c r="E10" s="3"/>
    </row>
    <row r="11" spans="1:5" ht="21.75" hidden="1" customHeight="1" x14ac:dyDescent="0.25">
      <c r="A11" s="5" t="s">
        <v>1</v>
      </c>
      <c r="B11" s="6" t="s">
        <v>2</v>
      </c>
      <c r="C11" s="7" t="s">
        <v>3</v>
      </c>
      <c r="D11" s="5" t="s">
        <v>4</v>
      </c>
      <c r="E11" s="8"/>
    </row>
    <row r="12" spans="1:5" ht="110.25" hidden="1" x14ac:dyDescent="0.25">
      <c r="A12" s="9">
        <v>1</v>
      </c>
      <c r="B12" s="21" t="s">
        <v>11</v>
      </c>
      <c r="C12" s="11">
        <f>500000*1.25</f>
        <v>625000</v>
      </c>
      <c r="D12" s="22" t="s">
        <v>12</v>
      </c>
      <c r="E12" s="23"/>
    </row>
    <row r="13" spans="1:5" ht="204.75" hidden="1" x14ac:dyDescent="0.25">
      <c r="A13" s="9">
        <v>2</v>
      </c>
      <c r="B13" s="21" t="s">
        <v>13</v>
      </c>
      <c r="C13" s="11">
        <f>3500000*1.25</f>
        <v>4375000</v>
      </c>
      <c r="D13" s="22" t="s">
        <v>14</v>
      </c>
      <c r="E13" s="23"/>
    </row>
    <row r="14" spans="1:5" ht="141.75" hidden="1" x14ac:dyDescent="0.25">
      <c r="A14" s="9">
        <v>3</v>
      </c>
      <c r="B14" s="21" t="s">
        <v>15</v>
      </c>
      <c r="C14" s="11">
        <f>3500000*1.25</f>
        <v>4375000</v>
      </c>
      <c r="D14" s="12" t="s">
        <v>16</v>
      </c>
      <c r="E14" s="13"/>
    </row>
    <row r="15" spans="1:5" ht="78.75" hidden="1" x14ac:dyDescent="0.25">
      <c r="A15" s="9">
        <v>4</v>
      </c>
      <c r="B15" s="21" t="s">
        <v>17</v>
      </c>
      <c r="C15" s="11">
        <f>1000000*1.25</f>
        <v>1250000</v>
      </c>
      <c r="D15" s="22" t="s">
        <v>18</v>
      </c>
      <c r="E15" s="23"/>
    </row>
    <row r="16" spans="1:5" ht="63" hidden="1" x14ac:dyDescent="0.25">
      <c r="A16" s="9">
        <v>5</v>
      </c>
      <c r="B16" s="21" t="s">
        <v>19</v>
      </c>
      <c r="C16" s="11">
        <f>800000*1.25</f>
        <v>1000000</v>
      </c>
      <c r="D16" s="12" t="s">
        <v>20</v>
      </c>
      <c r="E16" s="13"/>
    </row>
    <row r="17" spans="1:15" ht="78.75" hidden="1" x14ac:dyDescent="0.25">
      <c r="A17" s="9">
        <v>6</v>
      </c>
      <c r="B17" s="21" t="s">
        <v>21</v>
      </c>
      <c r="C17" s="11">
        <f>500000*1.25</f>
        <v>625000</v>
      </c>
      <c r="D17" s="12" t="s">
        <v>22</v>
      </c>
      <c r="E17" s="13"/>
    </row>
    <row r="18" spans="1:15" hidden="1" x14ac:dyDescent="0.25">
      <c r="A18" s="9">
        <v>8</v>
      </c>
      <c r="B18" s="21" t="s">
        <v>23</v>
      </c>
      <c r="C18" s="11">
        <f>10000000*1.25</f>
        <v>12500000</v>
      </c>
      <c r="D18" s="12"/>
      <c r="E18" s="13"/>
    </row>
    <row r="19" spans="1:15" ht="126" hidden="1" x14ac:dyDescent="0.25">
      <c r="A19" s="24">
        <v>10</v>
      </c>
      <c r="B19" s="25" t="s">
        <v>24</v>
      </c>
      <c r="C19" s="26">
        <f>2000000*1.25</f>
        <v>2500000</v>
      </c>
      <c r="D19" s="27" t="s">
        <v>25</v>
      </c>
      <c r="E19" s="28"/>
    </row>
    <row r="20" spans="1:15" ht="61.5" hidden="1" customHeight="1" x14ac:dyDescent="0.25">
      <c r="A20" s="24">
        <v>11</v>
      </c>
      <c r="B20" s="25" t="s">
        <v>26</v>
      </c>
      <c r="C20" s="26">
        <f>3000000*1.25</f>
        <v>3750000</v>
      </c>
      <c r="D20" s="27" t="s">
        <v>27</v>
      </c>
      <c r="E20" s="28"/>
    </row>
    <row r="21" spans="1:15" ht="47.25" hidden="1" x14ac:dyDescent="0.25">
      <c r="A21" s="24">
        <v>12</v>
      </c>
      <c r="B21" s="29" t="s">
        <v>28</v>
      </c>
      <c r="C21" s="30">
        <f>3000000*1.25</f>
        <v>3750000</v>
      </c>
      <c r="D21" s="27" t="s">
        <v>29</v>
      </c>
      <c r="E21" s="28"/>
    </row>
    <row r="22" spans="1:15" hidden="1" x14ac:dyDescent="0.25">
      <c r="A22" s="9">
        <v>13</v>
      </c>
      <c r="B22" s="21" t="s">
        <v>30</v>
      </c>
      <c r="C22" s="11">
        <f>-SUM(C12:C18)*0.2</f>
        <v>-4950000</v>
      </c>
      <c r="D22" s="14"/>
      <c r="E22" s="16"/>
    </row>
    <row r="23" spans="1:15" hidden="1" x14ac:dyDescent="0.25">
      <c r="A23" s="14"/>
      <c r="B23" s="14" t="s">
        <v>9</v>
      </c>
      <c r="C23" s="15">
        <f>SUM(C12:C18)+C22</f>
        <v>19800000</v>
      </c>
      <c r="D23" s="14"/>
      <c r="E23" s="16"/>
    </row>
    <row r="24" spans="1:15" x14ac:dyDescent="0.25">
      <c r="A24" s="1" t="s">
        <v>31</v>
      </c>
      <c r="B24" s="2"/>
      <c r="C24" s="2"/>
      <c r="D24" s="2"/>
      <c r="E24" s="3"/>
    </row>
    <row r="25" spans="1:15" ht="31.5" x14ac:dyDescent="0.25">
      <c r="A25" s="2"/>
      <c r="B25" s="2"/>
      <c r="C25" s="62" t="s">
        <v>170</v>
      </c>
      <c r="D25" s="2"/>
      <c r="E25" s="3"/>
    </row>
    <row r="26" spans="1:15" ht="37.5" customHeight="1" x14ac:dyDescent="0.25">
      <c r="A26" s="60" t="s">
        <v>123</v>
      </c>
      <c r="B26" s="61" t="s">
        <v>2</v>
      </c>
      <c r="C26" s="62" t="s">
        <v>32</v>
      </c>
      <c r="D26" s="60" t="s">
        <v>4</v>
      </c>
      <c r="E26" s="60" t="s">
        <v>33</v>
      </c>
      <c r="F26" s="62" t="s">
        <v>34</v>
      </c>
      <c r="G26" s="62" t="s">
        <v>89</v>
      </c>
      <c r="H26" s="62" t="s">
        <v>90</v>
      </c>
      <c r="I26" s="62" t="s">
        <v>92</v>
      </c>
      <c r="J26" s="62" t="s">
        <v>88</v>
      </c>
      <c r="K26" s="62" t="s">
        <v>166</v>
      </c>
      <c r="L26" s="62" t="s">
        <v>149</v>
      </c>
      <c r="M26" s="62" t="s">
        <v>152</v>
      </c>
      <c r="N26" s="62" t="s">
        <v>192</v>
      </c>
      <c r="O26" s="62" t="s">
        <v>151</v>
      </c>
    </row>
    <row r="27" spans="1:15" ht="45" x14ac:dyDescent="0.25">
      <c r="A27" s="74">
        <v>1</v>
      </c>
      <c r="B27" s="75" t="s">
        <v>35</v>
      </c>
      <c r="C27" s="76">
        <v>440000</v>
      </c>
      <c r="D27" s="80" t="s">
        <v>36</v>
      </c>
      <c r="E27" s="81" t="s">
        <v>37</v>
      </c>
      <c r="F27" s="79" t="s">
        <v>107</v>
      </c>
      <c r="G27" s="79" t="s">
        <v>95</v>
      </c>
      <c r="H27" s="79" t="s">
        <v>93</v>
      </c>
      <c r="I27" s="79" t="s">
        <v>91</v>
      </c>
      <c r="J27" s="79" t="s">
        <v>91</v>
      </c>
      <c r="K27" s="76">
        <v>440000</v>
      </c>
      <c r="L27" s="76"/>
      <c r="M27" s="76"/>
      <c r="N27" s="76">
        <f t="shared" ref="N27:N32" si="0">C27</f>
        <v>440000</v>
      </c>
      <c r="O27" s="76">
        <f t="shared" ref="O27:O47" si="1">N27-C27</f>
        <v>0</v>
      </c>
    </row>
    <row r="28" spans="1:15" ht="60" x14ac:dyDescent="0.25">
      <c r="A28" s="74">
        <v>2</v>
      </c>
      <c r="B28" s="75" t="s">
        <v>38</v>
      </c>
      <c r="C28" s="76">
        <v>500000</v>
      </c>
      <c r="D28" s="80" t="s">
        <v>172</v>
      </c>
      <c r="E28" s="81" t="s">
        <v>37</v>
      </c>
      <c r="F28" s="79" t="s">
        <v>108</v>
      </c>
      <c r="G28" s="79" t="s">
        <v>173</v>
      </c>
      <c r="H28" s="79" t="s">
        <v>93</v>
      </c>
      <c r="I28" s="79" t="s">
        <v>91</v>
      </c>
      <c r="J28" s="79" t="s">
        <v>91</v>
      </c>
      <c r="K28" s="76">
        <v>408000</v>
      </c>
      <c r="L28" s="76">
        <v>16.899999999999999</v>
      </c>
      <c r="M28" s="76"/>
      <c r="N28" s="76">
        <f t="shared" si="0"/>
        <v>500000</v>
      </c>
      <c r="O28" s="76">
        <f t="shared" ref="O28" si="2">N28-C28</f>
        <v>0</v>
      </c>
    </row>
    <row r="29" spans="1:15" ht="63" x14ac:dyDescent="0.25">
      <c r="A29" s="45">
        <v>3</v>
      </c>
      <c r="B29" s="46" t="s">
        <v>39</v>
      </c>
      <c r="C29" s="47">
        <v>2104000</v>
      </c>
      <c r="D29" s="48" t="s">
        <v>191</v>
      </c>
      <c r="E29" s="49" t="s">
        <v>37</v>
      </c>
      <c r="F29" s="50" t="s">
        <v>109</v>
      </c>
      <c r="G29" s="50" t="s">
        <v>171</v>
      </c>
      <c r="H29" s="50" t="s">
        <v>157</v>
      </c>
      <c r="I29" s="50" t="s">
        <v>91</v>
      </c>
      <c r="J29" s="50" t="s">
        <v>91</v>
      </c>
      <c r="K29" s="47">
        <v>2104000</v>
      </c>
      <c r="L29" s="47"/>
      <c r="M29" s="47"/>
      <c r="N29" s="47">
        <f>662800+2104000+425000</f>
        <v>3191800</v>
      </c>
      <c r="O29" s="47">
        <f t="shared" si="1"/>
        <v>1087800</v>
      </c>
    </row>
    <row r="30" spans="1:15" ht="165" x14ac:dyDescent="0.25">
      <c r="A30" s="45">
        <v>4</v>
      </c>
      <c r="B30" s="46" t="s">
        <v>41</v>
      </c>
      <c r="C30" s="47">
        <v>496000</v>
      </c>
      <c r="D30" s="51" t="s">
        <v>42</v>
      </c>
      <c r="E30" s="52" t="s">
        <v>43</v>
      </c>
      <c r="F30" s="50" t="s">
        <v>109</v>
      </c>
      <c r="G30" s="50" t="s">
        <v>130</v>
      </c>
      <c r="H30" s="50" t="s">
        <v>94</v>
      </c>
      <c r="I30" s="50" t="s">
        <v>91</v>
      </c>
      <c r="J30" s="50" t="s">
        <v>91</v>
      </c>
      <c r="K30" s="47">
        <v>496000</v>
      </c>
      <c r="L30" s="47"/>
      <c r="M30" s="47"/>
      <c r="N30" s="47">
        <f t="shared" si="0"/>
        <v>496000</v>
      </c>
      <c r="O30" s="47">
        <f t="shared" si="1"/>
        <v>0</v>
      </c>
    </row>
    <row r="31" spans="1:15" ht="135" x14ac:dyDescent="0.25">
      <c r="A31" s="45">
        <v>5</v>
      </c>
      <c r="B31" s="46" t="s">
        <v>44</v>
      </c>
      <c r="C31" s="47">
        <v>660800</v>
      </c>
      <c r="D31" s="51" t="s">
        <v>175</v>
      </c>
      <c r="E31" s="49" t="s">
        <v>37</v>
      </c>
      <c r="F31" s="50" t="s">
        <v>110</v>
      </c>
      <c r="G31" s="50" t="s">
        <v>174</v>
      </c>
      <c r="H31" s="50" t="s">
        <v>93</v>
      </c>
      <c r="I31" s="50" t="s">
        <v>91</v>
      </c>
      <c r="J31" s="50" t="s">
        <v>91</v>
      </c>
      <c r="K31" s="47">
        <v>560800</v>
      </c>
      <c r="L31" s="47"/>
      <c r="M31" s="47"/>
      <c r="N31" s="47">
        <v>690000</v>
      </c>
      <c r="O31" s="47">
        <f t="shared" ref="O31" si="3">N31-C31</f>
        <v>29200</v>
      </c>
    </row>
    <row r="32" spans="1:15" ht="75" x14ac:dyDescent="0.25">
      <c r="A32" s="67">
        <v>6</v>
      </c>
      <c r="B32" s="68" t="s">
        <v>45</v>
      </c>
      <c r="C32" s="69">
        <v>350000</v>
      </c>
      <c r="D32" s="72" t="s">
        <v>153</v>
      </c>
      <c r="E32" s="70" t="s">
        <v>37</v>
      </c>
      <c r="F32" s="71" t="s">
        <v>159</v>
      </c>
      <c r="G32" s="71" t="s">
        <v>131</v>
      </c>
      <c r="H32" s="71" t="s">
        <v>158</v>
      </c>
      <c r="I32" s="71" t="s">
        <v>91</v>
      </c>
      <c r="J32" s="71" t="s">
        <v>91</v>
      </c>
      <c r="K32" s="47">
        <v>250400</v>
      </c>
      <c r="L32" s="47">
        <v>14</v>
      </c>
      <c r="M32" s="47"/>
      <c r="N32" s="47">
        <f t="shared" si="0"/>
        <v>350000</v>
      </c>
      <c r="O32" s="47">
        <f t="shared" si="1"/>
        <v>0</v>
      </c>
    </row>
    <row r="33" spans="1:15" ht="120" x14ac:dyDescent="0.25">
      <c r="A33" s="45">
        <v>7</v>
      </c>
      <c r="B33" s="46" t="s">
        <v>46</v>
      </c>
      <c r="C33" s="47">
        <v>4192000</v>
      </c>
      <c r="D33" s="51" t="s">
        <v>177</v>
      </c>
      <c r="E33" s="52" t="s">
        <v>43</v>
      </c>
      <c r="F33" s="50" t="s">
        <v>111</v>
      </c>
      <c r="G33" s="50" t="s">
        <v>176</v>
      </c>
      <c r="H33" s="50" t="s">
        <v>132</v>
      </c>
      <c r="I33" s="50" t="s">
        <v>91</v>
      </c>
      <c r="J33" s="50"/>
      <c r="K33" s="47">
        <v>4192000</v>
      </c>
      <c r="L33" s="47"/>
      <c r="M33" s="47"/>
      <c r="N33" s="47">
        <v>3500000</v>
      </c>
      <c r="O33" s="47">
        <f t="shared" si="1"/>
        <v>-692000</v>
      </c>
    </row>
    <row r="34" spans="1:15" ht="63" x14ac:dyDescent="0.25">
      <c r="A34" s="74">
        <v>8</v>
      </c>
      <c r="B34" s="75" t="s">
        <v>47</v>
      </c>
      <c r="C34" s="76">
        <v>800000</v>
      </c>
      <c r="D34" s="77" t="s">
        <v>163</v>
      </c>
      <c r="E34" s="78" t="s">
        <v>43</v>
      </c>
      <c r="F34" s="79" t="s">
        <v>40</v>
      </c>
      <c r="G34" s="79" t="s">
        <v>162</v>
      </c>
      <c r="H34" s="79" t="s">
        <v>114</v>
      </c>
      <c r="I34" s="79" t="s">
        <v>91</v>
      </c>
      <c r="J34" s="79" t="s">
        <v>91</v>
      </c>
      <c r="K34" s="76">
        <v>1113600</v>
      </c>
      <c r="L34" s="76"/>
      <c r="M34" s="76"/>
      <c r="N34" s="76">
        <v>800000</v>
      </c>
      <c r="O34" s="76">
        <f t="shared" si="1"/>
        <v>0</v>
      </c>
    </row>
    <row r="35" spans="1:15" ht="45" x14ac:dyDescent="0.25">
      <c r="A35" s="74">
        <v>9</v>
      </c>
      <c r="B35" s="75" t="s">
        <v>48</v>
      </c>
      <c r="C35" s="76">
        <v>280000</v>
      </c>
      <c r="D35" s="77" t="s">
        <v>136</v>
      </c>
      <c r="E35" s="78" t="s">
        <v>43</v>
      </c>
      <c r="F35" s="79" t="s">
        <v>107</v>
      </c>
      <c r="G35" s="79" t="s">
        <v>98</v>
      </c>
      <c r="H35" s="79" t="s">
        <v>93</v>
      </c>
      <c r="I35" s="79" t="s">
        <v>91</v>
      </c>
      <c r="J35" s="79" t="s">
        <v>91</v>
      </c>
      <c r="K35" s="76">
        <v>396000</v>
      </c>
      <c r="L35" s="76"/>
      <c r="M35" s="76">
        <v>2</v>
      </c>
      <c r="N35" s="76">
        <f t="shared" ref="N35:N45" si="4">C35</f>
        <v>280000</v>
      </c>
      <c r="O35" s="76">
        <f t="shared" si="1"/>
        <v>0</v>
      </c>
    </row>
    <row r="36" spans="1:15" ht="105" x14ac:dyDescent="0.25">
      <c r="A36" s="67">
        <v>10</v>
      </c>
      <c r="B36" s="68" t="s">
        <v>49</v>
      </c>
      <c r="C36" s="47">
        <v>695200</v>
      </c>
      <c r="D36" s="72" t="s">
        <v>50</v>
      </c>
      <c r="E36" s="73" t="s">
        <v>43</v>
      </c>
      <c r="F36" s="71" t="s">
        <v>99</v>
      </c>
      <c r="G36" s="50" t="s">
        <v>184</v>
      </c>
      <c r="H36" s="71" t="s">
        <v>164</v>
      </c>
      <c r="I36" s="71" t="s">
        <v>91</v>
      </c>
      <c r="J36" s="71" t="s">
        <v>91</v>
      </c>
      <c r="K36" s="47">
        <v>695200</v>
      </c>
      <c r="L36" s="47"/>
      <c r="M36" s="47"/>
      <c r="N36" s="47">
        <f t="shared" si="4"/>
        <v>695200</v>
      </c>
      <c r="O36" s="47">
        <f t="shared" si="1"/>
        <v>0</v>
      </c>
    </row>
    <row r="37" spans="1:15" ht="105" x14ac:dyDescent="0.25">
      <c r="A37" s="45">
        <v>11</v>
      </c>
      <c r="B37" s="46" t="s">
        <v>51</v>
      </c>
      <c r="C37" s="47">
        <v>1900000</v>
      </c>
      <c r="D37" s="51" t="s">
        <v>154</v>
      </c>
      <c r="E37" s="52" t="s">
        <v>52</v>
      </c>
      <c r="F37" s="50" t="s">
        <v>102</v>
      </c>
      <c r="G37" s="50" t="s">
        <v>97</v>
      </c>
      <c r="H37" s="50" t="s">
        <v>137</v>
      </c>
      <c r="I37" s="50" t="s">
        <v>104</v>
      </c>
      <c r="J37" s="50"/>
      <c r="K37" s="47">
        <v>800000</v>
      </c>
      <c r="L37" s="47">
        <v>14</v>
      </c>
      <c r="M37" s="47"/>
      <c r="N37" s="47">
        <f t="shared" si="4"/>
        <v>1900000</v>
      </c>
      <c r="O37" s="47">
        <f t="shared" si="1"/>
        <v>0</v>
      </c>
    </row>
    <row r="38" spans="1:15" ht="105" x14ac:dyDescent="0.25">
      <c r="A38" s="45">
        <v>12</v>
      </c>
      <c r="B38" s="46" t="s">
        <v>51</v>
      </c>
      <c r="C38" s="47">
        <v>1040000</v>
      </c>
      <c r="D38" s="51" t="s">
        <v>53</v>
      </c>
      <c r="E38" s="52" t="s">
        <v>52</v>
      </c>
      <c r="F38" s="50" t="s">
        <v>105</v>
      </c>
      <c r="G38" s="50" t="s">
        <v>97</v>
      </c>
      <c r="H38" s="50" t="s">
        <v>137</v>
      </c>
      <c r="I38" s="50" t="s">
        <v>104</v>
      </c>
      <c r="J38" s="50"/>
      <c r="K38" s="47">
        <v>1040000</v>
      </c>
      <c r="L38" s="47"/>
      <c r="M38" s="47"/>
      <c r="N38" s="47">
        <f t="shared" si="4"/>
        <v>1040000</v>
      </c>
      <c r="O38" s="47">
        <f t="shared" si="1"/>
        <v>0</v>
      </c>
    </row>
    <row r="39" spans="1:15" ht="90" x14ac:dyDescent="0.25">
      <c r="A39" s="45">
        <v>13</v>
      </c>
      <c r="B39" s="46" t="s">
        <v>55</v>
      </c>
      <c r="C39" s="47">
        <v>550000</v>
      </c>
      <c r="D39" s="51" t="s">
        <v>168</v>
      </c>
      <c r="E39" s="52" t="s">
        <v>52</v>
      </c>
      <c r="F39" s="50" t="s">
        <v>40</v>
      </c>
      <c r="G39" s="50" t="s">
        <v>143</v>
      </c>
      <c r="H39" s="50" t="s">
        <v>114</v>
      </c>
      <c r="I39" s="50" t="s">
        <v>104</v>
      </c>
      <c r="J39" s="50" t="s">
        <v>104</v>
      </c>
      <c r="K39" s="47">
        <v>800000</v>
      </c>
      <c r="L39" s="47"/>
      <c r="M39" s="47"/>
      <c r="N39" s="47">
        <f t="shared" si="4"/>
        <v>550000</v>
      </c>
      <c r="O39" s="47">
        <f t="shared" si="1"/>
        <v>0</v>
      </c>
    </row>
    <row r="40" spans="1:15" ht="75" x14ac:dyDescent="0.25">
      <c r="A40" s="45">
        <v>14</v>
      </c>
      <c r="B40" s="46" t="s">
        <v>56</v>
      </c>
      <c r="C40" s="47">
        <v>500000</v>
      </c>
      <c r="D40" s="51" t="s">
        <v>150</v>
      </c>
      <c r="E40" s="52" t="s">
        <v>52</v>
      </c>
      <c r="F40" s="50" t="s">
        <v>106</v>
      </c>
      <c r="G40" s="50" t="s">
        <v>145</v>
      </c>
      <c r="H40" s="50" t="s">
        <v>144</v>
      </c>
      <c r="I40" s="50" t="s">
        <v>104</v>
      </c>
      <c r="J40" s="50" t="s">
        <v>104</v>
      </c>
      <c r="K40" s="47">
        <v>1760000</v>
      </c>
      <c r="L40" s="47"/>
      <c r="M40" s="47">
        <v>6.11</v>
      </c>
      <c r="N40" s="47">
        <f t="shared" si="4"/>
        <v>500000</v>
      </c>
      <c r="O40" s="47">
        <f t="shared" si="1"/>
        <v>0</v>
      </c>
    </row>
    <row r="41" spans="1:15" ht="135" x14ac:dyDescent="0.25">
      <c r="A41" s="45">
        <v>15</v>
      </c>
      <c r="B41" s="46" t="s">
        <v>57</v>
      </c>
      <c r="C41" s="47">
        <v>1300000</v>
      </c>
      <c r="D41" s="48" t="s">
        <v>188</v>
      </c>
      <c r="E41" s="52" t="s">
        <v>58</v>
      </c>
      <c r="F41" s="50" t="s">
        <v>112</v>
      </c>
      <c r="G41" s="50" t="s">
        <v>146</v>
      </c>
      <c r="H41" s="50" t="s">
        <v>113</v>
      </c>
      <c r="I41" s="50" t="s">
        <v>104</v>
      </c>
      <c r="J41" s="50" t="s">
        <v>104</v>
      </c>
      <c r="K41" s="47">
        <v>2400000</v>
      </c>
      <c r="L41" s="47"/>
      <c r="M41" s="47">
        <v>18</v>
      </c>
      <c r="N41" s="47">
        <v>1100000</v>
      </c>
      <c r="O41" s="47">
        <f t="shared" si="1"/>
        <v>-200000</v>
      </c>
    </row>
    <row r="42" spans="1:15" ht="31.5" x14ac:dyDescent="0.25">
      <c r="A42" s="74">
        <v>16</v>
      </c>
      <c r="B42" s="75" t="s">
        <v>59</v>
      </c>
      <c r="C42" s="76">
        <v>150000</v>
      </c>
      <c r="D42" s="77" t="s">
        <v>138</v>
      </c>
      <c r="E42" s="78" t="s">
        <v>43</v>
      </c>
      <c r="F42" s="79" t="s">
        <v>109</v>
      </c>
      <c r="G42" s="79" t="s">
        <v>133</v>
      </c>
      <c r="H42" s="79" t="s">
        <v>115</v>
      </c>
      <c r="I42" s="79" t="s">
        <v>91</v>
      </c>
      <c r="J42" s="79" t="s">
        <v>91</v>
      </c>
      <c r="K42" s="76">
        <v>240000</v>
      </c>
      <c r="L42" s="76"/>
      <c r="M42" s="76">
        <v>2</v>
      </c>
      <c r="N42" s="76">
        <f t="shared" si="4"/>
        <v>150000</v>
      </c>
      <c r="O42" s="76">
        <f t="shared" si="1"/>
        <v>0</v>
      </c>
    </row>
    <row r="43" spans="1:15" ht="165" x14ac:dyDescent="0.25">
      <c r="A43" s="45">
        <v>17</v>
      </c>
      <c r="B43" s="46" t="s">
        <v>128</v>
      </c>
      <c r="C43" s="47">
        <v>600000</v>
      </c>
      <c r="D43" s="50" t="s">
        <v>129</v>
      </c>
      <c r="E43" s="52" t="s">
        <v>116</v>
      </c>
      <c r="F43" s="66" t="s">
        <v>105</v>
      </c>
      <c r="G43" s="50" t="s">
        <v>194</v>
      </c>
      <c r="H43" s="50" t="s">
        <v>193</v>
      </c>
      <c r="I43" s="50" t="s">
        <v>104</v>
      </c>
      <c r="J43" s="50" t="s">
        <v>104</v>
      </c>
      <c r="K43" s="47">
        <v>1200000</v>
      </c>
      <c r="L43" s="47"/>
      <c r="M43" s="47"/>
      <c r="N43" s="47">
        <v>1200000</v>
      </c>
      <c r="O43" s="47">
        <f t="shared" si="1"/>
        <v>600000</v>
      </c>
    </row>
    <row r="44" spans="1:15" ht="60" x14ac:dyDescent="0.25">
      <c r="A44" s="74">
        <v>18</v>
      </c>
      <c r="B44" s="75" t="s">
        <v>60</v>
      </c>
      <c r="C44" s="76">
        <v>1200000</v>
      </c>
      <c r="D44" s="77" t="s">
        <v>179</v>
      </c>
      <c r="E44" s="78" t="s">
        <v>43</v>
      </c>
      <c r="F44" s="79" t="s">
        <v>106</v>
      </c>
      <c r="G44" s="79" t="s">
        <v>178</v>
      </c>
      <c r="H44" s="79" t="s">
        <v>139</v>
      </c>
      <c r="I44" s="79" t="s">
        <v>91</v>
      </c>
      <c r="J44" s="79" t="s">
        <v>91</v>
      </c>
      <c r="K44" s="76">
        <v>400000</v>
      </c>
      <c r="L44" s="76">
        <v>15</v>
      </c>
      <c r="M44" s="76"/>
      <c r="N44" s="76">
        <f t="shared" si="4"/>
        <v>1200000</v>
      </c>
      <c r="O44" s="76">
        <f t="shared" si="1"/>
        <v>0</v>
      </c>
    </row>
    <row r="45" spans="1:15" ht="45" x14ac:dyDescent="0.25">
      <c r="A45" s="45">
        <v>19</v>
      </c>
      <c r="B45" s="46" t="s">
        <v>61</v>
      </c>
      <c r="C45" s="47">
        <v>300000</v>
      </c>
      <c r="D45" s="51" t="s">
        <v>181</v>
      </c>
      <c r="E45" s="52" t="s">
        <v>62</v>
      </c>
      <c r="F45" s="50" t="s">
        <v>40</v>
      </c>
      <c r="G45" s="50" t="s">
        <v>147</v>
      </c>
      <c r="H45" s="50" t="s">
        <v>93</v>
      </c>
      <c r="I45" s="50" t="s">
        <v>104</v>
      </c>
      <c r="J45" s="50" t="s">
        <v>104</v>
      </c>
      <c r="K45" s="47">
        <v>280000</v>
      </c>
      <c r="L45" s="47">
        <v>9</v>
      </c>
      <c r="M45" s="47"/>
      <c r="N45" s="47">
        <f t="shared" si="4"/>
        <v>300000</v>
      </c>
      <c r="O45" s="47">
        <f t="shared" si="1"/>
        <v>0</v>
      </c>
    </row>
    <row r="46" spans="1:15" ht="60" x14ac:dyDescent="0.25">
      <c r="A46" s="67">
        <v>20</v>
      </c>
      <c r="B46" s="68" t="s">
        <v>63</v>
      </c>
      <c r="C46" s="69">
        <v>640000</v>
      </c>
      <c r="D46" s="72" t="s">
        <v>64</v>
      </c>
      <c r="E46" s="73" t="s">
        <v>37</v>
      </c>
      <c r="F46" s="71" t="s">
        <v>160</v>
      </c>
      <c r="G46" s="50" t="s">
        <v>185</v>
      </c>
      <c r="H46" s="71" t="s">
        <v>140</v>
      </c>
      <c r="I46" s="71" t="s">
        <v>91</v>
      </c>
      <c r="J46" s="71" t="s">
        <v>91</v>
      </c>
      <c r="K46" s="47">
        <v>640000</v>
      </c>
      <c r="L46" s="47"/>
      <c r="M46" s="47"/>
      <c r="N46" s="47">
        <f>C46</f>
        <v>640000</v>
      </c>
      <c r="O46" s="47">
        <f t="shared" si="1"/>
        <v>0</v>
      </c>
    </row>
    <row r="47" spans="1:15" ht="90" x14ac:dyDescent="0.25">
      <c r="A47" s="67">
        <v>21</v>
      </c>
      <c r="B47" s="68" t="s">
        <v>65</v>
      </c>
      <c r="C47" s="69">
        <v>288000</v>
      </c>
      <c r="D47" s="72" t="s">
        <v>66</v>
      </c>
      <c r="E47" s="73" t="s">
        <v>67</v>
      </c>
      <c r="F47" s="71"/>
      <c r="G47" s="71" t="s">
        <v>141</v>
      </c>
      <c r="H47" s="71" t="s">
        <v>117</v>
      </c>
      <c r="I47" s="71" t="s">
        <v>91</v>
      </c>
      <c r="J47" s="71" t="s">
        <v>91</v>
      </c>
      <c r="K47" s="47">
        <v>288000</v>
      </c>
      <c r="L47" s="47"/>
      <c r="M47" s="47"/>
      <c r="N47" s="47">
        <f>C47</f>
        <v>288000</v>
      </c>
      <c r="O47" s="47">
        <f t="shared" si="1"/>
        <v>0</v>
      </c>
    </row>
    <row r="48" spans="1:15" ht="47.25" x14ac:dyDescent="0.25">
      <c r="A48" s="74">
        <v>22</v>
      </c>
      <c r="B48" s="75" t="s">
        <v>68</v>
      </c>
      <c r="C48" s="76">
        <v>55000</v>
      </c>
      <c r="D48" s="80" t="s">
        <v>69</v>
      </c>
      <c r="E48" s="81" t="s">
        <v>43</v>
      </c>
      <c r="F48" s="79" t="s">
        <v>165</v>
      </c>
      <c r="G48" s="79" t="s">
        <v>178</v>
      </c>
      <c r="H48" s="79" t="s">
        <v>127</v>
      </c>
      <c r="I48" s="79" t="s">
        <v>91</v>
      </c>
      <c r="J48" s="79" t="s">
        <v>91</v>
      </c>
      <c r="K48" s="76">
        <v>55000</v>
      </c>
      <c r="L48" s="76"/>
      <c r="M48" s="76"/>
      <c r="N48" s="76">
        <f t="shared" ref="N48:N49" si="5">C48</f>
        <v>55000</v>
      </c>
      <c r="O48" s="76">
        <f t="shared" ref="O48:O49" si="6">N48-C48</f>
        <v>0</v>
      </c>
    </row>
    <row r="49" spans="1:16" ht="150" x14ac:dyDescent="0.25">
      <c r="A49" s="85">
        <v>23</v>
      </c>
      <c r="B49" s="86" t="s">
        <v>54</v>
      </c>
      <c r="C49" s="87">
        <v>2700000</v>
      </c>
      <c r="D49" s="88" t="s">
        <v>180</v>
      </c>
      <c r="E49" s="89" t="s">
        <v>135</v>
      </c>
      <c r="F49" s="90"/>
      <c r="G49" s="94" t="s">
        <v>183</v>
      </c>
      <c r="H49" s="90" t="s">
        <v>169</v>
      </c>
      <c r="I49" s="90" t="s">
        <v>91</v>
      </c>
      <c r="J49" s="90" t="s">
        <v>91</v>
      </c>
      <c r="K49" s="91">
        <v>0</v>
      </c>
      <c r="L49" s="47"/>
      <c r="M49" s="47"/>
      <c r="N49" s="47">
        <f t="shared" si="5"/>
        <v>2700000</v>
      </c>
      <c r="O49" s="47">
        <f t="shared" si="6"/>
        <v>0</v>
      </c>
    </row>
    <row r="50" spans="1:16" x14ac:dyDescent="0.25">
      <c r="A50" s="14"/>
      <c r="B50" s="14" t="s">
        <v>9</v>
      </c>
      <c r="C50" s="15">
        <f>SUM(C27:C49)</f>
        <v>21741000</v>
      </c>
      <c r="D50" s="21"/>
      <c r="E50" s="34"/>
      <c r="F50" s="42"/>
      <c r="G50" s="42"/>
      <c r="H50" s="42"/>
      <c r="I50" s="82"/>
      <c r="J50" s="82"/>
      <c r="K50" s="84">
        <f>SUM(K27:K49)</f>
        <v>20559000</v>
      </c>
      <c r="L50" s="14"/>
      <c r="M50" s="14"/>
      <c r="N50" s="15">
        <f>SUM(N27:N49)</f>
        <v>22566000</v>
      </c>
      <c r="O50" s="15">
        <f>C50-N50</f>
        <v>-825000</v>
      </c>
      <c r="P50" s="19" t="s">
        <v>167</v>
      </c>
    </row>
    <row r="51" spans="1:16" x14ac:dyDescent="0.25">
      <c r="D51" s="35"/>
      <c r="F51" s="43"/>
      <c r="G51" s="43"/>
      <c r="H51" s="43"/>
      <c r="I51" s="43"/>
      <c r="J51" s="43"/>
    </row>
    <row r="52" spans="1:16" x14ac:dyDescent="0.25">
      <c r="A52" s="1" t="s">
        <v>70</v>
      </c>
      <c r="B52" s="2"/>
      <c r="C52" s="2"/>
      <c r="D52" s="36"/>
      <c r="E52" s="3"/>
      <c r="F52" s="43"/>
      <c r="G52" s="43"/>
      <c r="H52" s="43"/>
      <c r="I52" s="43"/>
      <c r="J52" s="43"/>
    </row>
    <row r="53" spans="1:16" x14ac:dyDescent="0.25">
      <c r="A53" s="2"/>
      <c r="B53" s="2"/>
      <c r="C53" s="2"/>
      <c r="D53" s="36"/>
      <c r="E53" s="3"/>
      <c r="F53" s="43"/>
      <c r="G53" s="43"/>
      <c r="H53" s="43"/>
      <c r="I53" s="43"/>
      <c r="J53" s="43"/>
    </row>
    <row r="54" spans="1:16" ht="38.25" customHeight="1" x14ac:dyDescent="0.25">
      <c r="A54" s="31" t="s">
        <v>1</v>
      </c>
      <c r="B54" s="32" t="s">
        <v>2</v>
      </c>
      <c r="C54" s="33" t="s">
        <v>71</v>
      </c>
      <c r="D54" s="37" t="s">
        <v>4</v>
      </c>
      <c r="E54" s="31" t="s">
        <v>33</v>
      </c>
      <c r="F54" s="44" t="s">
        <v>34</v>
      </c>
      <c r="G54" s="44"/>
      <c r="H54" s="44"/>
      <c r="I54" s="44"/>
      <c r="J54" s="44"/>
      <c r="K54" s="44"/>
      <c r="L54" s="44"/>
      <c r="M54" s="44"/>
      <c r="N54" s="44"/>
      <c r="O54" s="44"/>
    </row>
    <row r="55" spans="1:16" ht="75" x14ac:dyDescent="0.25">
      <c r="A55" s="45">
        <v>1</v>
      </c>
      <c r="B55" s="46" t="s">
        <v>72</v>
      </c>
      <c r="C55" s="47">
        <v>1200000</v>
      </c>
      <c r="D55" s="48" t="s">
        <v>142</v>
      </c>
      <c r="E55" s="49" t="s">
        <v>37</v>
      </c>
      <c r="F55" s="50" t="s">
        <v>100</v>
      </c>
      <c r="G55" s="50" t="s">
        <v>161</v>
      </c>
      <c r="H55" s="50" t="s">
        <v>101</v>
      </c>
      <c r="I55" s="50" t="s">
        <v>91</v>
      </c>
      <c r="J55" s="50" t="s">
        <v>91</v>
      </c>
      <c r="K55" s="47">
        <v>1200000</v>
      </c>
      <c r="L55" s="47"/>
      <c r="M55" s="47"/>
      <c r="N55" s="47">
        <f>C55</f>
        <v>1200000</v>
      </c>
      <c r="O55" s="47">
        <f t="shared" ref="O55:O56" si="7">N55-C55</f>
        <v>0</v>
      </c>
    </row>
    <row r="56" spans="1:16" ht="31.5" x14ac:dyDescent="0.25">
      <c r="A56" s="45">
        <v>2</v>
      </c>
      <c r="B56" s="46" t="s">
        <v>73</v>
      </c>
      <c r="C56" s="47">
        <v>1500000</v>
      </c>
      <c r="D56" s="48" t="s">
        <v>74</v>
      </c>
      <c r="E56" s="49" t="s">
        <v>134</v>
      </c>
      <c r="F56" s="50" t="s">
        <v>189</v>
      </c>
      <c r="G56" s="50" t="s">
        <v>96</v>
      </c>
      <c r="H56" s="50" t="s">
        <v>190</v>
      </c>
      <c r="I56" s="50" t="s">
        <v>91</v>
      </c>
      <c r="J56" s="50" t="s">
        <v>104</v>
      </c>
      <c r="K56" s="47">
        <v>1500000</v>
      </c>
      <c r="L56" s="47"/>
      <c r="M56" s="47"/>
      <c r="N56" s="47">
        <v>1500000</v>
      </c>
      <c r="O56" s="47">
        <f t="shared" si="7"/>
        <v>0</v>
      </c>
    </row>
    <row r="57" spans="1:16" ht="165" x14ac:dyDescent="0.25">
      <c r="A57" s="45">
        <v>3</v>
      </c>
      <c r="B57" s="46" t="s">
        <v>54</v>
      </c>
      <c r="C57" s="47">
        <f>5455000+601000*1.25</f>
        <v>6206250</v>
      </c>
      <c r="D57" s="48" t="s">
        <v>186</v>
      </c>
      <c r="E57" s="49" t="s">
        <v>75</v>
      </c>
      <c r="F57" s="50" t="s">
        <v>118</v>
      </c>
      <c r="G57" s="50" t="s">
        <v>96</v>
      </c>
      <c r="H57" s="50" t="s">
        <v>195</v>
      </c>
      <c r="I57" s="50" t="s">
        <v>104</v>
      </c>
      <c r="J57" s="50"/>
      <c r="K57" s="47">
        <v>5800000</v>
      </c>
      <c r="L57" s="47"/>
      <c r="M57" s="47"/>
      <c r="N57" s="47">
        <v>4200000</v>
      </c>
      <c r="O57" s="47">
        <f t="shared" ref="O57:O60" si="8">N57-C57</f>
        <v>-2006250</v>
      </c>
    </row>
    <row r="58" spans="1:16" ht="63" x14ac:dyDescent="0.25">
      <c r="A58" s="45">
        <v>4</v>
      </c>
      <c r="B58" s="54" t="s">
        <v>54</v>
      </c>
      <c r="C58" s="47">
        <v>800000</v>
      </c>
      <c r="D58" s="48" t="s">
        <v>187</v>
      </c>
      <c r="E58" s="49" t="s">
        <v>43</v>
      </c>
      <c r="F58" s="50" t="s">
        <v>119</v>
      </c>
      <c r="G58" s="50" t="s">
        <v>196</v>
      </c>
      <c r="H58" s="50" t="s">
        <v>120</v>
      </c>
      <c r="I58" s="50" t="s">
        <v>104</v>
      </c>
      <c r="J58" s="50"/>
      <c r="K58" s="47">
        <v>2683750</v>
      </c>
      <c r="L58" s="47"/>
      <c r="M58" s="47"/>
      <c r="N58" s="47">
        <v>1600000</v>
      </c>
      <c r="O58" s="47">
        <f t="shared" si="8"/>
        <v>800000</v>
      </c>
    </row>
    <row r="59" spans="1:16" ht="105" x14ac:dyDescent="0.25">
      <c r="A59" s="45">
        <v>5</v>
      </c>
      <c r="B59" s="46" t="s">
        <v>56</v>
      </c>
      <c r="C59" s="47">
        <v>1100000</v>
      </c>
      <c r="D59" s="48" t="s">
        <v>76</v>
      </c>
      <c r="E59" s="49" t="s">
        <v>77</v>
      </c>
      <c r="F59" s="50" t="s">
        <v>121</v>
      </c>
      <c r="G59" s="50" t="s">
        <v>148</v>
      </c>
      <c r="H59" s="50" t="s">
        <v>122</v>
      </c>
      <c r="I59" s="50" t="s">
        <v>104</v>
      </c>
      <c r="J59" s="50"/>
      <c r="K59" s="47">
        <v>1100000</v>
      </c>
      <c r="L59" s="47"/>
      <c r="M59" s="47"/>
      <c r="N59" s="47">
        <v>1300000</v>
      </c>
      <c r="O59" s="47">
        <f t="shared" si="8"/>
        <v>200000</v>
      </c>
    </row>
    <row r="60" spans="1:16" ht="31.5" x14ac:dyDescent="0.25">
      <c r="A60" s="74">
        <v>6</v>
      </c>
      <c r="B60" s="80" t="s">
        <v>78</v>
      </c>
      <c r="C60" s="76">
        <v>250000</v>
      </c>
      <c r="D60" s="92" t="s">
        <v>79</v>
      </c>
      <c r="E60" s="93" t="s">
        <v>43</v>
      </c>
      <c r="F60" s="79" t="s">
        <v>119</v>
      </c>
      <c r="G60" s="79" t="s">
        <v>182</v>
      </c>
      <c r="H60" s="79" t="s">
        <v>115</v>
      </c>
      <c r="I60" s="79" t="s">
        <v>91</v>
      </c>
      <c r="J60" s="79" t="s">
        <v>91</v>
      </c>
      <c r="K60" s="76">
        <v>250000</v>
      </c>
      <c r="L60" s="76"/>
      <c r="M60" s="76"/>
      <c r="N60" s="76">
        <f t="shared" ref="N60" si="9">C60</f>
        <v>250000</v>
      </c>
      <c r="O60" s="76">
        <f t="shared" si="8"/>
        <v>0</v>
      </c>
    </row>
    <row r="61" spans="1:16" ht="47.25" x14ac:dyDescent="0.25">
      <c r="A61" s="55">
        <v>7</v>
      </c>
      <c r="B61" s="56" t="s">
        <v>80</v>
      </c>
      <c r="C61" s="57">
        <f>3840000*1.25</f>
        <v>4800000</v>
      </c>
      <c r="D61" s="58" t="s">
        <v>81</v>
      </c>
      <c r="E61" s="59"/>
      <c r="F61" s="53" t="s">
        <v>103</v>
      </c>
      <c r="G61" s="53"/>
      <c r="H61" s="53"/>
      <c r="I61" s="53"/>
      <c r="J61" s="53"/>
      <c r="K61" s="57">
        <v>4800000</v>
      </c>
      <c r="L61" s="57"/>
      <c r="M61" s="57"/>
      <c r="N61" s="57">
        <v>4800000</v>
      </c>
      <c r="O61" s="57"/>
    </row>
    <row r="62" spans="1:16" ht="30" customHeight="1" x14ac:dyDescent="0.25">
      <c r="A62" s="55">
        <v>8</v>
      </c>
      <c r="B62" s="56" t="s">
        <v>82</v>
      </c>
      <c r="C62" s="57">
        <f>1600000*1.25</f>
        <v>2000000</v>
      </c>
      <c r="D62" s="58" t="s">
        <v>83</v>
      </c>
      <c r="E62" s="59"/>
      <c r="F62" s="53" t="s">
        <v>103</v>
      </c>
      <c r="G62" s="53"/>
      <c r="H62" s="53"/>
      <c r="I62" s="53"/>
      <c r="J62" s="53"/>
      <c r="K62" s="57">
        <v>2000000</v>
      </c>
      <c r="L62" s="57"/>
      <c r="M62" s="57"/>
      <c r="N62" s="57">
        <v>2000000</v>
      </c>
      <c r="O62" s="57"/>
    </row>
    <row r="63" spans="1:16" ht="30" customHeight="1" x14ac:dyDescent="0.25">
      <c r="A63" s="55"/>
      <c r="B63" s="56"/>
      <c r="C63" s="57"/>
      <c r="D63" s="58"/>
      <c r="E63" s="59"/>
      <c r="F63" s="53"/>
      <c r="G63" s="53"/>
      <c r="H63" s="53"/>
      <c r="I63" s="53"/>
      <c r="J63" s="53"/>
      <c r="K63" s="57"/>
      <c r="L63" s="57"/>
      <c r="M63" s="57"/>
      <c r="N63" s="57"/>
      <c r="O63" s="57"/>
    </row>
    <row r="64" spans="1:16" x14ac:dyDescent="0.25">
      <c r="A64" s="9">
        <v>9</v>
      </c>
      <c r="B64" s="21" t="s">
        <v>30</v>
      </c>
      <c r="C64" s="11">
        <f>-SUM(C55:C60)*0.2</f>
        <v>-2211250</v>
      </c>
      <c r="D64" s="14"/>
      <c r="E64" s="34"/>
      <c r="F64" s="42"/>
      <c r="G64" s="42"/>
      <c r="H64" s="42"/>
      <c r="I64" s="42"/>
      <c r="J64" s="42"/>
      <c r="K64" s="11">
        <f>-SUM(K55:K60)*0.2</f>
        <v>-2506750</v>
      </c>
      <c r="L64" s="14"/>
      <c r="M64" s="14"/>
      <c r="N64" s="83">
        <f>SUM(N55:N60)*-0.2</f>
        <v>-2010000</v>
      </c>
      <c r="O64" s="15"/>
    </row>
    <row r="65" spans="1:15" x14ac:dyDescent="0.25">
      <c r="A65" s="14"/>
      <c r="B65" s="14" t="s">
        <v>9</v>
      </c>
      <c r="C65" s="15">
        <f>SUM(C55:C60)+C64</f>
        <v>8845000</v>
      </c>
      <c r="D65" s="14"/>
      <c r="E65" s="34"/>
      <c r="F65" s="42"/>
      <c r="G65" s="42"/>
      <c r="H65" s="42"/>
      <c r="I65" s="42"/>
      <c r="J65" s="42"/>
      <c r="K65" s="15">
        <f>SUM(K55:K60)+K64</f>
        <v>10027000</v>
      </c>
      <c r="L65" s="14"/>
      <c r="M65" s="14"/>
      <c r="N65" s="15">
        <f>SUM(N55:N60)+N64</f>
        <v>8040000</v>
      </c>
      <c r="O65" s="15"/>
    </row>
    <row r="66" spans="1:15" x14ac:dyDescent="0.25">
      <c r="A66" s="14"/>
      <c r="B66" s="14"/>
      <c r="C66" s="14"/>
      <c r="D66" s="14"/>
      <c r="E66" s="34"/>
      <c r="F66" s="42"/>
      <c r="G66" s="42"/>
      <c r="H66" s="42"/>
      <c r="I66" s="42"/>
      <c r="J66" s="42"/>
      <c r="K66" s="83">
        <f>K65+K50</f>
        <v>30586000</v>
      </c>
      <c r="L66" s="14"/>
      <c r="M66" s="14"/>
      <c r="N66" s="83">
        <f>N65+N50</f>
        <v>30606000</v>
      </c>
      <c r="O66" s="15"/>
    </row>
    <row r="67" spans="1:15" hidden="1" x14ac:dyDescent="0.25">
      <c r="A67" s="14"/>
      <c r="B67" s="38" t="s">
        <v>84</v>
      </c>
      <c r="C67" s="39">
        <f>C6+C23+C50+C65</f>
        <v>53886000</v>
      </c>
      <c r="D67" s="14"/>
      <c r="E67" s="34"/>
      <c r="F67" s="42"/>
      <c r="G67" s="42"/>
      <c r="H67" s="42"/>
      <c r="I67" s="42"/>
      <c r="J67" s="42"/>
      <c r="N67" s="41"/>
    </row>
    <row r="68" spans="1:15" hidden="1" x14ac:dyDescent="0.25">
      <c r="C68" s="40">
        <f>C65+C50+C23+C6</f>
        <v>53886000</v>
      </c>
      <c r="D68" s="19" t="s">
        <v>85</v>
      </c>
      <c r="N68" s="41"/>
    </row>
    <row r="69" spans="1:15" hidden="1" x14ac:dyDescent="0.25">
      <c r="C69" s="41">
        <f>33679000+20207000</f>
        <v>53886000</v>
      </c>
      <c r="D69" s="19" t="s">
        <v>86</v>
      </c>
      <c r="N69" s="41"/>
    </row>
    <row r="70" spans="1:15" hidden="1" x14ac:dyDescent="0.25">
      <c r="C70" s="40">
        <f>C68-C69</f>
        <v>0</v>
      </c>
      <c r="D70" s="19" t="s">
        <v>87</v>
      </c>
      <c r="N70" s="41"/>
    </row>
    <row r="71" spans="1:15" x14ac:dyDescent="0.25">
      <c r="N71" s="41"/>
    </row>
    <row r="72" spans="1:15" x14ac:dyDescent="0.25">
      <c r="B72" s="19" t="s">
        <v>155</v>
      </c>
      <c r="C72" s="40">
        <f>N65+N50</f>
        <v>30606000</v>
      </c>
      <c r="N72" s="41"/>
    </row>
    <row r="73" spans="1:15" x14ac:dyDescent="0.25">
      <c r="B73" s="19" t="s">
        <v>86</v>
      </c>
      <c r="C73" s="41">
        <f>20559000+10027000</f>
        <v>30586000</v>
      </c>
    </row>
    <row r="74" spans="1:15" x14ac:dyDescent="0.25">
      <c r="B74" s="19" t="s">
        <v>156</v>
      </c>
      <c r="C74" s="40">
        <f>C73-C72</f>
        <v>-20000</v>
      </c>
    </row>
    <row r="76" spans="1:15" x14ac:dyDescent="0.25">
      <c r="C76" s="63"/>
      <c r="D76" s="19" t="s">
        <v>124</v>
      </c>
    </row>
    <row r="78" spans="1:15" x14ac:dyDescent="0.25">
      <c r="C78" s="64"/>
      <c r="D78" s="19" t="s">
        <v>125</v>
      </c>
    </row>
    <row r="80" spans="1:15" x14ac:dyDescent="0.25">
      <c r="C80" s="65"/>
      <c r="D80" s="19" t="s">
        <v>126</v>
      </c>
    </row>
  </sheetData>
  <autoFilter ref="A26:J50"/>
  <pageMargins left="0.70866141732283472" right="0.70866141732283472" top="0.74803149606299213" bottom="0.74803149606299213" header="0.31496062992125984" footer="0.31496062992125984"/>
  <pageSetup paperSize="8" scale="3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Navngitte områder</vt:lpstr>
      </vt:variant>
      <vt:variant>
        <vt:i4>1</vt:i4>
      </vt:variant>
    </vt:vector>
  </HeadingPairs>
  <TitlesOfParts>
    <vt:vector size="2" baseType="lpstr">
      <vt:lpstr>Tiltak 2016 2</vt:lpstr>
      <vt:lpstr>'Tiltak 2016 2'!Utskriftsområde</vt:lpstr>
    </vt:vector>
  </TitlesOfParts>
  <Company>Sandnes Kommune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Doke, Sheryl</dc:creator>
  <cp:lastModifiedBy>Bjerkelo, Ingunn</cp:lastModifiedBy>
  <cp:lastPrinted>2016-12-14T14:02:54Z</cp:lastPrinted>
  <dcterms:created xsi:type="dcterms:W3CDTF">2016-08-15T08:51:37Z</dcterms:created>
  <dcterms:modified xsi:type="dcterms:W3CDTF">2016-12-14T14:29:29Z</dcterms:modified>
</cp:coreProperties>
</file>